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ARCHIVO PROFESIONAL\CLASES VARIAS\NUTRICIÓN Y DIETÉTICA\"/>
    </mc:Choice>
  </mc:AlternateContent>
  <xr:revisionPtr revIDLastSave="0" documentId="13_ncr:1_{63EB4A27-B54C-41BB-A891-7EFBC6B22603}" xr6:coauthVersionLast="47" xr6:coauthVersionMax="47" xr10:uidLastSave="{00000000-0000-0000-0000-000000000000}"/>
  <workbookProtection workbookAlgorithmName="SHA-512" workbookHashValue="AUvS0Wi9o0OuZiDH9DTGm7cOebWf7vEGW+WiUR4HCwWFeNccppCE/ZgdHJ7fAq4MVfMa8v92mybCm1Pkvfmihw==" workbookSaltValue="IqE/6a8KejqqbCduJZf+cg==" workbookSpinCount="100000" lockStructure="1"/>
  <bookViews>
    <workbookView showSheetTabs="0" xWindow="-118" yWindow="-118" windowWidth="25370" windowHeight="13667" tabRatio="709" activeTab="1" xr2:uid="{719E81A1-DE55-4F07-8734-C27C23026A69}"/>
  </bookViews>
  <sheets>
    <sheet name="HOJA DE DATOS" sheetId="20" r:id="rId1"/>
    <sheet name="HOMBRES" sheetId="15" r:id="rId2"/>
    <sheet name="MUJERES" sheetId="19" r:id="rId3"/>
    <sheet name="VALORACIÓN SOMATOCARTA" sheetId="9" r:id="rId4"/>
    <sheet name="JUSTIFIC DE FORMULAS" sheetId="18" state="hidden" r:id="rId5"/>
  </sheets>
  <definedNames>
    <definedName name="VALORACION" localSheetId="1">HOMBRES!$C$67</definedName>
    <definedName name="VALORACION" localSheetId="2">MUJERES!$C$64</definedName>
    <definedName name="VALORACION">#REF!</definedName>
    <definedName name="VALORACIÓN_SOMATOCARTA" localSheetId="1">HOMBRES!$C$66</definedName>
    <definedName name="VALORACIÓN_SOMATOCARTA" localSheetId="2">MUJERES!$C$63</definedName>
    <definedName name="VALORACIÓN_SOMATOCARTA">#REF!</definedName>
    <definedName name="VALORACIÓN_SOMATOCARTA__A1" localSheetId="1">HOMBRES!$C$66</definedName>
    <definedName name="VALORACIÓN_SOMATOCARTA__A1" localSheetId="2">MUJERES!$C$63</definedName>
    <definedName name="VALORACIÓN_SOMATOCARTA__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9" l="1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5" i="19"/>
  <c r="D4" i="19"/>
  <c r="D3" i="19"/>
  <c r="D2" i="19"/>
  <c r="J10" i="19" l="1"/>
  <c r="D29" i="19"/>
  <c r="D28" i="19"/>
  <c r="D10" i="15" l="1"/>
  <c r="D11" i="15"/>
  <c r="D7" i="15"/>
  <c r="D8" i="15"/>
  <c r="D12" i="15"/>
  <c r="D13" i="15"/>
  <c r="D14" i="15"/>
  <c r="D15" i="15"/>
  <c r="D16" i="15"/>
  <c r="D17" i="15"/>
  <c r="D18" i="15"/>
  <c r="D19" i="15"/>
  <c r="D20" i="15"/>
  <c r="D9" i="15"/>
  <c r="D5" i="15"/>
  <c r="D4" i="15"/>
  <c r="D3" i="15"/>
  <c r="J10" i="15" s="1"/>
  <c r="J9" i="15" s="1"/>
  <c r="D2" i="15"/>
  <c r="D30" i="15" s="1"/>
  <c r="D43" i="19"/>
  <c r="D42" i="19"/>
  <c r="D41" i="19"/>
  <c r="D40" i="19"/>
  <c r="D39" i="19"/>
  <c r="D38" i="19"/>
  <c r="D34" i="19"/>
  <c r="D33" i="19"/>
  <c r="D32" i="19"/>
  <c r="D31" i="19"/>
  <c r="D47" i="19" s="1"/>
  <c r="D49" i="19" s="1"/>
  <c r="J2" i="19"/>
  <c r="J3" i="19" s="1"/>
  <c r="D26" i="19"/>
  <c r="J9" i="19"/>
  <c r="J8" i="19"/>
  <c r="J7" i="19" s="1"/>
  <c r="D6" i="19"/>
  <c r="D35" i="19" l="1"/>
  <c r="D36" i="19" s="1"/>
  <c r="J16" i="19" s="1"/>
  <c r="D44" i="19"/>
  <c r="D45" i="19"/>
  <c r="D31" i="15"/>
  <c r="J2" i="15" s="1"/>
  <c r="D6" i="15"/>
  <c r="J8" i="15"/>
  <c r="J5" i="19"/>
  <c r="J4" i="19"/>
  <c r="J18" i="19"/>
  <c r="D48" i="19"/>
  <c r="D45" i="15"/>
  <c r="D44" i="15"/>
  <c r="D43" i="15"/>
  <c r="D42" i="15"/>
  <c r="D41" i="15"/>
  <c r="D40" i="15"/>
  <c r="D36" i="15"/>
  <c r="D35" i="15"/>
  <c r="D34" i="15"/>
  <c r="D33" i="15"/>
  <c r="D49" i="15" s="1"/>
  <c r="J18" i="15" s="1"/>
  <c r="D28" i="15"/>
  <c r="J17" i="19" l="1"/>
  <c r="H25" i="19" s="1"/>
  <c r="J20" i="19"/>
  <c r="J6" i="19"/>
  <c r="J12" i="19"/>
  <c r="J3" i="15"/>
  <c r="J4" i="15" s="1"/>
  <c r="J7" i="15"/>
  <c r="D46" i="15"/>
  <c r="D47" i="15"/>
  <c r="D37" i="15"/>
  <c r="D38" i="15" s="1"/>
  <c r="J16" i="15" s="1"/>
  <c r="D50" i="15"/>
  <c r="D51" i="15"/>
  <c r="J19" i="19" l="1"/>
  <c r="H24" i="19" s="1"/>
  <c r="J20" i="15"/>
  <c r="J11" i="19"/>
  <c r="M9" i="19" s="1"/>
  <c r="L9" i="19"/>
  <c r="J17" i="15"/>
  <c r="J19" i="15" s="1"/>
  <c r="F2" i="9"/>
  <c r="J5" i="15"/>
  <c r="F18" i="9"/>
  <c r="J6" i="15"/>
  <c r="J12" i="15"/>
  <c r="L9" i="15" s="1"/>
  <c r="H24" i="15" l="1"/>
  <c r="H25" i="15"/>
  <c r="F10" i="9"/>
  <c r="J11" i="15"/>
  <c r="M9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Manuel</author>
  </authors>
  <commentList>
    <comment ref="F8" authorId="0" shapeId="0" xr:uid="{B1328B45-C867-47AA-B229-AC84574FCBCE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721EFAB8-DB17-42AC-B582-F9F8E1E4206B}">
      <text/>
    </comment>
    <comment ref="F10" authorId="0" shapeId="0" xr:uid="{2D2DD796-1EFA-4770-A34B-5C83F39BC4E5}">
      <text/>
    </comment>
    <comment ref="F11" authorId="0" shapeId="0" xr:uid="{03BA3B3F-D8DF-417C-8205-F4755C51E5F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42D67233-79E0-400F-B248-8A2D9D20E5DC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AB3EB7FF-8CE2-472D-B439-551CD2AF4C6A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 xr:uid="{CC451CE9-7937-4B9C-AC42-E319CE659130}">
      <text/>
    </comment>
    <comment ref="F15" authorId="0" shapeId="0" xr:uid="{C10B40B3-ACD2-47FC-83BE-E85B89E86CE3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D2EDD3A3-D361-4976-A71F-C662FF59E4B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C7D43C55-2467-4115-90DC-10AA07F9D106}">
      <text/>
    </comment>
    <comment ref="F18" authorId="0" shapeId="0" xr:uid="{300FDE7E-035E-48ED-B1D7-D91CA8ACEC64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D20AFDFA-FCCE-4ADB-85C3-CD40E4ED8DAD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 xr:uid="{A9274658-FF75-4B6C-960D-67434B2D61CB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 shapeId="0" xr:uid="{865C3DD6-28A0-42BB-A7D0-F2E0E1A2DFAF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0" shapeId="0" xr:uid="{7373A468-0193-4B6A-AF65-85A48B8552AB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M. Reina</author>
    <author>Juan Manuel</author>
    <author>Juan Reina</author>
  </authors>
  <commentList>
    <comment ref="H2" authorId="0" shapeId="0" xr:uid="{836A6CF1-6AF8-48CD-BF31-998B9C067962}">
      <text>
        <r>
          <rPr>
            <b/>
            <sz val="9"/>
            <color indexed="81"/>
            <rFont val="Tahoma"/>
            <family val="2"/>
          </rPr>
          <t xml:space="preserve">DENSIDAD CORPORAL (D.C.) Durnin-Womersley
Densidad corporal (D.C.)= C-(M*log(∑pliegues))
C y M son constantes para cada grupo de edad y sexo.
</t>
        </r>
        <r>
          <rPr>
            <b/>
            <u/>
            <sz val="9"/>
            <color indexed="81"/>
            <rFont val="Tahoma"/>
            <family val="2"/>
          </rPr>
          <t xml:space="preserve">Pliegues: </t>
        </r>
        <r>
          <rPr>
            <b/>
            <sz val="9"/>
            <color indexed="81"/>
            <rFont val="Tahoma"/>
            <family val="2"/>
          </rPr>
          <t xml:space="preserve">
-bibipital
-tricipital
-subescapular
-suprailíaco</t>
        </r>
      </text>
    </comment>
    <comment ref="H3" authorId="0" shapeId="0" xr:uid="{0B2DCE66-753F-4BB6-9939-8A46D348FF28}">
      <text>
        <r>
          <rPr>
            <b/>
            <sz val="9"/>
            <color indexed="81"/>
            <rFont val="Tahoma"/>
            <family val="2"/>
          </rPr>
          <t>Hombres:
% GRASA CORPORAL= ((4,95/D.C.)-4,5)*100</t>
        </r>
      </text>
    </comment>
    <comment ref="J3" authorId="1" shapeId="0" xr:uid="{BE38B108-F3F2-4FEC-8488-516E81EFCA16}">
      <text>
        <r>
          <rPr>
            <b/>
            <sz val="11"/>
            <color indexed="81"/>
            <rFont val="Tahoma"/>
            <family val="2"/>
          </rPr>
          <t>Promedio aceptable: 
18-24%</t>
        </r>
      </text>
    </comment>
    <comment ref="B5" authorId="1" shapeId="0" xr:uid="{2797E3A8-894C-4E50-93FD-9040B2EEBCB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2" shapeId="0" xr:uid="{A6AFCA1C-2C7B-4A65-9774-0683F2E11B42}">
      <text/>
    </comment>
    <comment ref="H6" authorId="2" shapeId="0" xr:uid="{588A5015-34CD-4CBD-A28A-7FF4D77C8434}">
      <text>
        <r>
          <rPr>
            <sz val="9"/>
            <color indexed="81"/>
            <rFont val="Tahoma"/>
            <family val="2"/>
          </rPr>
          <t xml:space="preserve">
%</t>
        </r>
        <r>
          <rPr>
            <b/>
            <sz val="9"/>
            <color indexed="81"/>
            <rFont val="Tahoma"/>
            <family val="2"/>
          </rPr>
          <t>MASA LIBRE DE GRASA= 100- %GRASA CORPORAL</t>
        </r>
      </text>
    </comment>
    <comment ref="B7" authorId="1" shapeId="0" xr:uid="{4A56A7CD-201C-4F3A-8F5E-CD0F2B7213B3}">
      <text>
        <r>
          <rPr>
            <b/>
            <sz val="9"/>
            <color indexed="81"/>
            <rFont val="Tahoma"/>
            <family val="2"/>
          </rPr>
          <t>Promedio= 32-34 cm</t>
        </r>
      </text>
    </comment>
    <comment ref="H7" authorId="2" shapeId="0" xr:uid="{1F2A3ED7-6B2C-4258-8040-4BA141F11ED4}">
      <text>
        <r>
          <rPr>
            <b/>
            <sz val="9"/>
            <color indexed="81"/>
            <rFont val="Tahoma"/>
            <family val="2"/>
          </rPr>
          <t xml:space="preserve">
%MASA ÓSEA= Masa ósea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* 100/Peso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 </t>
        </r>
      </text>
    </comment>
    <comment ref="B8" authorId="1" shapeId="0" xr:uid="{1293D548-3747-45A0-8655-A87CAEEF7031}">
      <text>
        <r>
          <rPr>
            <b/>
            <sz val="9"/>
            <color indexed="81"/>
            <rFont val="Tahoma"/>
            <family val="2"/>
          </rPr>
          <t>Promedio= 34-38 cm</t>
        </r>
      </text>
    </comment>
    <comment ref="H8" authorId="2" shapeId="0" xr:uid="{9AFB0DCB-100E-441A-B8B7-503A8EB757C1}">
      <text>
        <r>
          <rPr>
            <b/>
            <sz val="9"/>
            <color indexed="81"/>
            <rFont val="Tahoma"/>
            <family val="2"/>
          </rPr>
          <t xml:space="preserve">
MASA ÓSEA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>= 3,02*(Talla</t>
        </r>
        <r>
          <rPr>
            <b/>
            <vertAlign val="subscript"/>
            <sz val="9"/>
            <color indexed="81"/>
            <rFont val="Tahoma"/>
            <family val="2"/>
          </rPr>
          <t>(m)</t>
        </r>
        <r>
          <rPr>
            <b/>
            <vertAlign val="superscript"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Tahoma"/>
            <family val="2"/>
          </rPr>
          <t xml:space="preserve"> * Diam biestiloideo muñeca</t>
        </r>
        <r>
          <rPr>
            <b/>
            <vertAlign val="subscript"/>
            <sz val="9"/>
            <color indexed="81"/>
            <rFont val="Tahoma"/>
            <family val="2"/>
          </rPr>
          <t>(m)</t>
        </r>
        <r>
          <rPr>
            <b/>
            <sz val="9"/>
            <color indexed="81"/>
            <rFont val="Tahoma"/>
            <family val="2"/>
          </rPr>
          <t xml:space="preserve"> * Diam bicondileo femur</t>
        </r>
        <r>
          <rPr>
            <b/>
            <vertAlign val="subscript"/>
            <sz val="9"/>
            <color indexed="81"/>
            <rFont val="Tahoma"/>
            <family val="2"/>
          </rPr>
          <t>(m)</t>
        </r>
        <r>
          <rPr>
            <b/>
            <sz val="9"/>
            <color indexed="81"/>
            <rFont val="Tahoma"/>
            <family val="2"/>
          </rPr>
          <t xml:space="preserve"> * 400)</t>
        </r>
        <r>
          <rPr>
            <b/>
            <vertAlign val="superscript"/>
            <sz val="9"/>
            <color indexed="81"/>
            <rFont val="Tahoma"/>
            <family val="2"/>
          </rPr>
          <t>0,712</t>
        </r>
      </text>
    </comment>
    <comment ref="B9" authorId="1" shapeId="0" xr:uid="{2C4A2645-7F9D-4822-8951-DF121E0FCF83}">
      <text>
        <r>
          <rPr>
            <b/>
            <sz val="9"/>
            <color indexed="81"/>
            <rFont val="Tahoma"/>
            <family val="2"/>
          </rPr>
          <t>Promedio= 6,5-7,5 cm</t>
        </r>
      </text>
    </comment>
    <comment ref="H9" authorId="2" shapeId="0" xr:uid="{0CE5D1F0-03D7-4980-A629-C2C337F3C3C6}">
      <text>
        <r>
          <rPr>
            <b/>
            <sz val="9"/>
            <color indexed="81"/>
            <rFont val="Tahoma"/>
            <family val="2"/>
          </rPr>
          <t xml:space="preserve">
%MASA RESIDUAL= Masa residual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* 100/Peso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</text>
    </comment>
    <comment ref="B10" authorId="1" shapeId="0" xr:uid="{5710539D-5923-418C-9200-D87363E3243D}">
      <text>
        <r>
          <rPr>
            <b/>
            <sz val="9"/>
            <color indexed="81"/>
            <rFont val="Tahoma"/>
            <family val="2"/>
          </rPr>
          <t>Promedio:5,5-6,5 cm</t>
        </r>
      </text>
    </comment>
    <comment ref="H10" authorId="2" shapeId="0" xr:uid="{45A1C9EA-9FF1-42F5-972B-CF717B41E811}">
      <text>
        <r>
          <rPr>
            <b/>
            <sz val="9"/>
            <color indexed="81"/>
            <rFont val="Tahoma"/>
            <family val="2"/>
          </rPr>
          <t>MASA RESIDUAL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>= 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* 0,241</t>
        </r>
      </text>
    </comment>
    <comment ref="B11" authorId="1" shapeId="0" xr:uid="{5B7542D3-D858-49D5-90A7-66C6F31A536E}">
      <text>
        <r>
          <rPr>
            <b/>
            <sz val="9"/>
            <color indexed="81"/>
            <rFont val="Tahoma"/>
            <family val="2"/>
          </rPr>
          <t>Promedio= 6,6-7,8</t>
        </r>
      </text>
    </comment>
    <comment ref="H11" authorId="2" shapeId="0" xr:uid="{99EBE522-A5B2-417C-9EE0-2CA170C2B3CE}">
      <text>
        <r>
          <rPr>
            <b/>
            <sz val="9"/>
            <color indexed="81"/>
            <rFont val="Tahoma"/>
            <family val="2"/>
          </rPr>
          <t xml:space="preserve">
%MASA MUSC= Masa musc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*100/Peso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</text>
    </comment>
    <comment ref="B12" authorId="1" shapeId="0" xr:uid="{4A427F3A-066D-403F-882C-758ACC040C04}">
      <text>
        <r>
          <rPr>
            <b/>
            <sz val="9"/>
            <color indexed="81"/>
            <rFont val="Tahoma"/>
            <family val="2"/>
          </rPr>
          <t>Promedio= 8-15 mm</t>
        </r>
      </text>
    </comment>
    <comment ref="H12" authorId="2" shapeId="0" xr:uid="{71A3A94F-31B0-498B-AF15-C6536971DBEE}">
      <text>
        <r>
          <rPr>
            <b/>
            <sz val="9"/>
            <color indexed="81"/>
            <rFont val="Tahoma"/>
            <family val="2"/>
          </rPr>
          <t>MASA MUSC= 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- (Masa grasa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+ Masa ósea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+ Masa residual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13" authorId="1" shapeId="0" xr:uid="{ED837C69-C5EF-40C2-8135-44953E301DB2}">
      <text>
        <r>
          <rPr>
            <b/>
            <sz val="9"/>
            <color indexed="81"/>
            <rFont val="Tahoma"/>
            <family val="2"/>
          </rPr>
          <t>Promedio= 7-17 mm</t>
        </r>
      </text>
    </comment>
    <comment ref="B14" authorId="1" shapeId="0" xr:uid="{E9B7C53D-1360-49CB-A700-B3C804A6BE31}">
      <text>
        <r>
          <rPr>
            <b/>
            <sz val="9"/>
            <color indexed="81"/>
            <rFont val="Tahoma"/>
            <family val="2"/>
          </rPr>
          <t>Promedio= 12,5-20 mm</t>
        </r>
      </text>
    </comment>
    <comment ref="B15" authorId="1" shapeId="0" xr:uid="{ECCED585-AA80-45FC-8509-F0D0CDC48A4D}">
      <text>
        <r>
          <rPr>
            <b/>
            <sz val="9"/>
            <color indexed="81"/>
            <rFont val="Tahoma"/>
            <family val="2"/>
          </rPr>
          <t>Promedio= 10-20 mm</t>
        </r>
      </text>
    </comment>
    <comment ref="B16" authorId="1" shapeId="0" xr:uid="{A88F446D-3E78-4935-962E-DC4C915DAF55}">
      <text>
        <r>
          <rPr>
            <b/>
            <sz val="9"/>
            <color indexed="81"/>
            <rFont val="Tahoma"/>
            <family val="2"/>
          </rPr>
          <t>Promedio= 9-14 mm</t>
        </r>
      </text>
    </comment>
    <comment ref="H16" authorId="0" shapeId="0" xr:uid="{72AF03A3-512B-4B99-A1F2-4D96B167131A}">
      <text>
        <r>
          <rPr>
            <b/>
            <sz val="9"/>
            <color indexed="81"/>
            <rFont val="Tahoma"/>
            <family val="2"/>
          </rPr>
          <t xml:space="preserve">
ENDOMORFIA= -0,7182+(0,1451*X)-(0,00068*X</t>
        </r>
        <r>
          <rPr>
            <b/>
            <vertAlign val="superscript"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Tahoma"/>
            <family val="2"/>
          </rPr>
          <t>)+(0,0000014*X</t>
        </r>
        <r>
          <rPr>
            <b/>
            <vertAlign val="superscript"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Tahoma"/>
            <family val="2"/>
          </rPr>
          <t>)
siendo
X= ∑ PLIEGUES*(170,18/TALLA)
y 
∑ PLIEGUES: Tricipital+Subescapular+Suprailíaco</t>
        </r>
      </text>
    </comment>
    <comment ref="B17" authorId="1" shapeId="0" xr:uid="{7D58A397-6E25-4772-B87F-F696E4DDF228}">
      <text>
        <r>
          <rPr>
            <b/>
            <sz val="9"/>
            <color indexed="81"/>
            <rFont val="Tahoma"/>
            <family val="2"/>
          </rPr>
          <t>Promedio: 8-11 mm</t>
        </r>
      </text>
    </comment>
    <comment ref="H17" authorId="0" shapeId="0" xr:uid="{9508AEB3-7B91-4A37-BC34-29B92D6D6B99}">
      <text>
        <r>
          <rPr>
            <b/>
            <sz val="9"/>
            <color indexed="81"/>
            <rFont val="Tahoma"/>
            <family val="2"/>
          </rPr>
          <t xml:space="preserve">
MESOMORFIA= (0,858*DH)+(0,601*DF)+(0,188*PBC)+(0,161*PGC)-(TALLA*0,131)+4,5
siendo:
DH= diámetro biepicondíleo del húmero
DF= diámetro bicondíleo del fémur
PBC= perímetro del brazo relajado corregido= perím del brazo relajado-pliegue tricipital en cm
PGC= perímetro de la pantorrilla corregido= perím pantorrilla-pliegue pantorrila en cm</t>
        </r>
      </text>
    </comment>
    <comment ref="B18" authorId="1" shapeId="0" xr:uid="{C2C2AD73-BBBD-4D64-BEF9-B47509494B9C}">
      <text>
        <r>
          <rPr>
            <b/>
            <sz val="9"/>
            <color indexed="81"/>
            <rFont val="Tahoma"/>
            <family val="2"/>
          </rPr>
          <t>Promedio= 10-11 mm</t>
        </r>
      </text>
    </comment>
    <comment ref="H18" authorId="0" shapeId="0" xr:uid="{D43DF6C7-6276-46A6-B5DA-1F1382168703}">
      <text>
        <r>
          <rPr>
            <b/>
            <sz val="9"/>
            <color indexed="81"/>
            <rFont val="Tahoma"/>
            <family val="2"/>
          </rPr>
          <t xml:space="preserve">
ECTOMORFIA= FÓRMULA SEGÚN EL ÍNDICE PONDERAL (I.P.)
I.P.= TALLA (cm)/ </t>
        </r>
        <r>
          <rPr>
            <b/>
            <vertAlign val="superscript"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Tahoma"/>
            <family val="2"/>
          </rPr>
          <t>√PESO (kg)</t>
        </r>
      </text>
    </comment>
    <comment ref="B19" authorId="1" shapeId="0" xr:uid="{71C37E74-B0D7-43A0-B3D5-ABFDBCAC68A3}">
      <text>
        <r>
          <rPr>
            <b/>
            <sz val="9"/>
            <color indexed="81"/>
            <rFont val="Tahoma"/>
            <family val="2"/>
          </rPr>
          <t>Promedio= 10-14 mm</t>
        </r>
      </text>
    </comment>
    <comment ref="H19" authorId="0" shapeId="0" xr:uid="{2158CB3F-1806-464E-9100-FBD438C6E807}">
      <text>
        <r>
          <rPr>
            <b/>
            <sz val="9"/>
            <color indexed="81"/>
            <rFont val="Tahoma"/>
            <family val="2"/>
          </rPr>
          <t xml:space="preserve">
X= Ectomorfia - Endomorfia.
Y= (2*Mesomorfia)-(Ectomorfia+Endomorfia).</t>
        </r>
      </text>
    </comment>
    <comment ref="B20" authorId="1" shapeId="0" xr:uid="{2C6B3AEA-5ECB-4E93-A9C6-4BC21CFE62AF}">
      <text>
        <r>
          <rPr>
            <b/>
            <sz val="9"/>
            <color indexed="81"/>
            <rFont val="Tahoma"/>
            <family val="2"/>
          </rPr>
          <t>Promedio= 10-15 mm</t>
        </r>
      </text>
    </comment>
    <comment ref="B28" authorId="0" shapeId="0" xr:uid="{DADC9765-9487-4D44-8BA7-FF163D6BFD18}">
      <text/>
    </comment>
    <comment ref="B38" authorId="0" shapeId="0" xr:uid="{E4E8CEBF-D76C-4DAA-8F53-8ECC672E5264}">
      <text>
        <r>
          <rPr>
            <b/>
            <sz val="9"/>
            <color indexed="81"/>
            <rFont val="Tahoma"/>
            <family val="2"/>
          </rPr>
          <t xml:space="preserve">
X= ∑3pliegues*(170,18/Talla)
siendo ∑3pliegues= Tricipital+Subescapular+Suprailíaco</t>
        </r>
      </text>
    </comment>
    <comment ref="B46" authorId="0" shapeId="0" xr:uid="{8A21E16E-F237-4FB1-AEF6-274EA50F7B0A}">
      <text>
        <r>
          <rPr>
            <b/>
            <sz val="9"/>
            <color indexed="81"/>
            <rFont val="Tahoma"/>
            <family val="2"/>
          </rPr>
          <t xml:space="preserve">
PERÍMETRO CORREGIDO DEL BRAZO=
Perímetro del brazo en flexión – pliegue trIcipital en cm.</t>
        </r>
      </text>
    </comment>
    <comment ref="B47" authorId="0" shapeId="0" xr:uid="{09A2BCE9-329E-496D-B7F0-E9FD99D796BB}">
      <text>
        <r>
          <rPr>
            <b/>
            <sz val="9"/>
            <color indexed="81"/>
            <rFont val="Tahoma"/>
            <family val="2"/>
          </rPr>
          <t xml:space="preserve">
PERIMETRO CORREGIDO DE PANTORRILLA= 
Perímetro de pantorrilla–pliegue de pantorrilla en cm.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M. Reina</author>
    <author>Juan Manuel</author>
    <author>Juan Reina</author>
  </authors>
  <commentList>
    <comment ref="H2" authorId="0" shapeId="0" xr:uid="{F7F0FB20-5E0C-4871-9A7E-BB572333F0EA}">
      <text>
        <r>
          <rPr>
            <b/>
            <sz val="9"/>
            <color indexed="81"/>
            <rFont val="Tahoma"/>
            <family val="2"/>
          </rPr>
          <t xml:space="preserve">DENSIDAD CORPORAL (D.C.) Durnin-Womersley
Densidad corporal (D.C.)= C-(M*log(∑pliegues))
C y M son constantes para cada grupo de edad y sexo.
</t>
        </r>
        <r>
          <rPr>
            <b/>
            <u/>
            <sz val="9"/>
            <color indexed="81"/>
            <rFont val="Tahoma"/>
            <family val="2"/>
          </rPr>
          <t xml:space="preserve">Pliegues: </t>
        </r>
        <r>
          <rPr>
            <b/>
            <sz val="9"/>
            <color indexed="81"/>
            <rFont val="Tahoma"/>
            <family val="2"/>
          </rPr>
          <t xml:space="preserve">
-bibipital
-tricipital
-subescapular
-suprailíaco</t>
        </r>
      </text>
    </comment>
    <comment ref="H3" authorId="0" shapeId="0" xr:uid="{31AE2263-87DE-47B4-AD5F-09BBD11D8D0F}">
      <text>
        <r>
          <rPr>
            <b/>
            <sz val="9"/>
            <color indexed="81"/>
            <rFont val="Tahoma"/>
            <family val="2"/>
          </rPr>
          <t>Hombres:
% GRASA CORPORAL= ((4,95/D.C.)-4,5)*100</t>
        </r>
      </text>
    </comment>
    <comment ref="J3" authorId="1" shapeId="0" xr:uid="{67552F11-7A71-452B-A5D9-099AE802F50A}">
      <text>
        <r>
          <rPr>
            <b/>
            <sz val="11"/>
            <color indexed="81"/>
            <rFont val="Tahoma"/>
            <family val="2"/>
          </rPr>
          <t>Mujeres. 
Promedio aceptable: 
20-32%</t>
        </r>
      </text>
    </comment>
    <comment ref="B5" authorId="1" shapeId="0" xr:uid="{B5C1CA46-67D7-441B-85A0-98111D9AE0F6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2" shapeId="0" xr:uid="{0B1A51D5-8947-4CAF-8ADF-0D00823BAEC7}">
      <text/>
    </comment>
    <comment ref="H6" authorId="2" shapeId="0" xr:uid="{350FF8D9-1F36-4BBE-9588-CAF6A60D31A8}">
      <text>
        <r>
          <rPr>
            <sz val="9"/>
            <color indexed="81"/>
            <rFont val="Tahoma"/>
            <family val="2"/>
          </rPr>
          <t xml:space="preserve">
%</t>
        </r>
        <r>
          <rPr>
            <b/>
            <sz val="9"/>
            <color indexed="81"/>
            <rFont val="Tahoma"/>
            <family val="2"/>
          </rPr>
          <t>MASA LIBRE DE GRASA= 100- %GRASA CORPORAL</t>
        </r>
      </text>
    </comment>
    <comment ref="B7" authorId="1" shapeId="0" xr:uid="{0856EE35-7C0B-4033-8B21-C68E81AB8936}">
      <text>
        <r>
          <rPr>
            <b/>
            <sz val="9"/>
            <color indexed="81"/>
            <rFont val="Tahoma"/>
            <family val="2"/>
          </rPr>
          <t>Promedio= 22-25 cm</t>
        </r>
      </text>
    </comment>
    <comment ref="H7" authorId="2" shapeId="0" xr:uid="{52ED9AAA-23A7-4E09-8B4D-148B59F45508}">
      <text>
        <r>
          <rPr>
            <b/>
            <sz val="9"/>
            <color indexed="81"/>
            <rFont val="Tahoma"/>
            <family val="2"/>
          </rPr>
          <t xml:space="preserve">
%MASA ÓSEA= Masa ósea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* 100/Peso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 </t>
        </r>
      </text>
    </comment>
    <comment ref="B8" authorId="1" shapeId="0" xr:uid="{FD39BDE9-34BA-4F5D-99DE-A26DDFFF9E85}">
      <text>
        <r>
          <rPr>
            <b/>
            <sz val="9"/>
            <color indexed="81"/>
            <rFont val="Tahoma"/>
            <family val="2"/>
          </rPr>
          <t>Promedio= 33-36 cm</t>
        </r>
      </text>
    </comment>
    <comment ref="H8" authorId="2" shapeId="0" xr:uid="{6ECE883C-D7EB-4165-A33A-24449E9063EF}">
      <text>
        <r>
          <rPr>
            <b/>
            <sz val="9"/>
            <color indexed="81"/>
            <rFont val="Tahoma"/>
            <family val="2"/>
          </rPr>
          <t xml:space="preserve">
MASA ÓSEA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>= 3,02*(Talla</t>
        </r>
        <r>
          <rPr>
            <b/>
            <vertAlign val="subscript"/>
            <sz val="9"/>
            <color indexed="81"/>
            <rFont val="Tahoma"/>
            <family val="2"/>
          </rPr>
          <t>(m)</t>
        </r>
        <r>
          <rPr>
            <b/>
            <vertAlign val="superscript"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Tahoma"/>
            <family val="2"/>
          </rPr>
          <t xml:space="preserve"> * Diam biestiloideo muñeca</t>
        </r>
        <r>
          <rPr>
            <b/>
            <vertAlign val="subscript"/>
            <sz val="9"/>
            <color indexed="81"/>
            <rFont val="Tahoma"/>
            <family val="2"/>
          </rPr>
          <t>(m)</t>
        </r>
        <r>
          <rPr>
            <b/>
            <sz val="9"/>
            <color indexed="81"/>
            <rFont val="Tahoma"/>
            <family val="2"/>
          </rPr>
          <t xml:space="preserve"> * Diam bicondileo femur</t>
        </r>
        <r>
          <rPr>
            <b/>
            <vertAlign val="subscript"/>
            <sz val="9"/>
            <color indexed="81"/>
            <rFont val="Tahoma"/>
            <family val="2"/>
          </rPr>
          <t>(m)</t>
        </r>
        <r>
          <rPr>
            <b/>
            <sz val="9"/>
            <color indexed="81"/>
            <rFont val="Tahoma"/>
            <family val="2"/>
          </rPr>
          <t xml:space="preserve"> * 400)</t>
        </r>
        <r>
          <rPr>
            <b/>
            <vertAlign val="superscript"/>
            <sz val="9"/>
            <color indexed="81"/>
            <rFont val="Tahoma"/>
            <family val="2"/>
          </rPr>
          <t>0,712</t>
        </r>
      </text>
    </comment>
    <comment ref="B9" authorId="1" shapeId="0" xr:uid="{21584957-5ABC-425A-A6DC-B5E0A629EC03}">
      <text>
        <r>
          <rPr>
            <b/>
            <sz val="9"/>
            <color indexed="81"/>
            <rFont val="Tahoma"/>
            <family val="2"/>
          </rPr>
          <t>Promedio= 5,5-6,5 cm</t>
        </r>
      </text>
    </comment>
    <comment ref="H9" authorId="2" shapeId="0" xr:uid="{0F43FE4C-2177-4774-9A09-7D429313A0B6}">
      <text>
        <r>
          <rPr>
            <b/>
            <sz val="9"/>
            <color indexed="81"/>
            <rFont val="Tahoma"/>
            <family val="2"/>
          </rPr>
          <t xml:space="preserve">
%MASA RESIDUAL= Masa residual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* 100/Peso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</text>
    </comment>
    <comment ref="B10" authorId="1" shapeId="0" xr:uid="{A8EB3577-B90C-4586-9092-A28F2332EAAF}">
      <text>
        <r>
          <rPr>
            <b/>
            <sz val="9"/>
            <color indexed="81"/>
            <rFont val="Tahoma"/>
            <family val="2"/>
          </rPr>
          <t>Promedio: 4,5-5,5 cm</t>
        </r>
      </text>
    </comment>
    <comment ref="H10" authorId="2" shapeId="0" xr:uid="{1C7BDF6D-A0F5-478F-8B32-7C9F350FDA01}">
      <text>
        <r>
          <rPr>
            <b/>
            <sz val="9"/>
            <color indexed="81"/>
            <rFont val="Tahoma"/>
            <family val="2"/>
          </rPr>
          <t>MASA RESIDUAL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>= 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* 0,209</t>
        </r>
      </text>
    </comment>
    <comment ref="B11" authorId="1" shapeId="0" xr:uid="{FF5F0BFE-897F-4CC3-9B80-4DB957CB0E62}">
      <text>
        <r>
          <rPr>
            <b/>
            <sz val="9"/>
            <color indexed="81"/>
            <rFont val="Tahoma"/>
            <family val="2"/>
          </rPr>
          <t>Promedio= 6,6-7,8</t>
        </r>
      </text>
    </comment>
    <comment ref="H11" authorId="2" shapeId="0" xr:uid="{D9F6E9CE-855D-4CC5-89F3-8EDB903D4A15}">
      <text>
        <r>
          <rPr>
            <b/>
            <sz val="9"/>
            <color indexed="81"/>
            <rFont val="Tahoma"/>
            <family val="2"/>
          </rPr>
          <t xml:space="preserve">
%MASA MUSC= Masa musc</t>
        </r>
        <r>
          <rPr>
            <b/>
            <vertAlign val="subscript"/>
            <sz val="9"/>
            <color indexed="81"/>
            <rFont val="Tahoma"/>
            <family val="2"/>
          </rPr>
          <t>kg</t>
        </r>
        <r>
          <rPr>
            <b/>
            <sz val="9"/>
            <color indexed="81"/>
            <rFont val="Tahoma"/>
            <family val="2"/>
          </rPr>
          <t xml:space="preserve"> *100/Peso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</text>
    </comment>
    <comment ref="B12" authorId="1" shapeId="0" xr:uid="{80B725C3-236C-48BE-8FAA-6777E029929B}">
      <text>
        <r>
          <rPr>
            <b/>
            <sz val="9"/>
            <color indexed="81"/>
            <rFont val="Tahoma"/>
            <family val="2"/>
          </rPr>
          <t>Promedio= 12-20 mm</t>
        </r>
      </text>
    </comment>
    <comment ref="H12" authorId="2" shapeId="0" xr:uid="{51D82639-4F7B-4AED-AC3B-4F3413E0B32E}">
      <text>
        <r>
          <rPr>
            <b/>
            <sz val="9"/>
            <color indexed="81"/>
            <rFont val="Tahoma"/>
            <family val="2"/>
          </rPr>
          <t>MASA MUSC= Peso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- (Masa grasa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+ Masa ósea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 xml:space="preserve"> + Masa residual</t>
        </r>
        <r>
          <rPr>
            <b/>
            <vertAlign val="subscript"/>
            <sz val="9"/>
            <color indexed="81"/>
            <rFont val="Tahoma"/>
            <family val="2"/>
          </rPr>
          <t>(kg)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13" authorId="1" shapeId="0" xr:uid="{6431D6E2-D0E5-40F1-9BDD-48211A396F5A}">
      <text>
        <r>
          <rPr>
            <b/>
            <sz val="9"/>
            <color indexed="81"/>
            <rFont val="Tahoma"/>
            <family val="2"/>
          </rPr>
          <t>Promedio= 12-25 mm</t>
        </r>
      </text>
    </comment>
    <comment ref="B14" authorId="1" shapeId="0" xr:uid="{9A1440BC-7668-45BE-93A1-949FFA912F6F}">
      <text>
        <r>
          <rPr>
            <b/>
            <sz val="9"/>
            <color indexed="81"/>
            <rFont val="Tahoma"/>
            <family val="2"/>
          </rPr>
          <t>Promedio= 24-30 mm</t>
        </r>
      </text>
    </comment>
    <comment ref="B15" authorId="1" shapeId="0" xr:uid="{C0D33823-DB98-4066-8530-036FC9515ECE}">
      <text>
        <r>
          <rPr>
            <b/>
            <sz val="9"/>
            <color indexed="81"/>
            <rFont val="Tahoma"/>
            <family val="2"/>
          </rPr>
          <t>Promedio= 18-30 mm</t>
        </r>
      </text>
    </comment>
    <comment ref="B16" authorId="1" shapeId="0" xr:uid="{CEC1EE2F-2BF2-4F96-A137-CCC66278F4E8}">
      <text>
        <r>
          <rPr>
            <b/>
            <sz val="9"/>
            <color indexed="81"/>
            <rFont val="Tahoma"/>
            <family val="2"/>
          </rPr>
          <t>Promedio= 14-22 mm</t>
        </r>
      </text>
    </comment>
    <comment ref="H16" authorId="0" shapeId="0" xr:uid="{63C59F45-436A-48C5-AA46-8235B6A6B661}">
      <text>
        <r>
          <rPr>
            <b/>
            <sz val="9"/>
            <color indexed="81"/>
            <rFont val="Tahoma"/>
            <family val="2"/>
          </rPr>
          <t>ENDOMORFIA= -0,7182+(0,1451*X)-(0,00068*X</t>
        </r>
        <r>
          <rPr>
            <b/>
            <vertAlign val="superscript"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Tahoma"/>
            <family val="2"/>
          </rPr>
          <t>)+(0,0000014*X</t>
        </r>
        <r>
          <rPr>
            <b/>
            <vertAlign val="superscript"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Tahoma"/>
            <family val="2"/>
          </rPr>
          <t>)
siendo
X= ∑ PLIEGUES*(170,18/TALLA)
y 
∑ PLIEGUES: Tricipital+Subescapular+Suprailíaco</t>
        </r>
      </text>
    </comment>
    <comment ref="B17" authorId="1" shapeId="0" xr:uid="{D9F5783F-2AA3-4CC4-BF8B-3DA3E52A5F01}">
      <text>
        <r>
          <rPr>
            <b/>
            <sz val="9"/>
            <color indexed="81"/>
            <rFont val="Tahoma"/>
            <family val="2"/>
          </rPr>
          <t>Promedio: 10-15 mm</t>
        </r>
      </text>
    </comment>
    <comment ref="H17" authorId="0" shapeId="0" xr:uid="{8E427AA0-F786-4C5E-A9FC-3F60A4EA199F}">
      <text>
        <r>
          <rPr>
            <b/>
            <sz val="9"/>
            <color indexed="81"/>
            <rFont val="Tahoma"/>
            <family val="2"/>
          </rPr>
          <t>MESOMORFIA= (0,858*DH)+(0,601*DF)+(0,188*PBC)+(0,161*PGC)-(TALLA*0,131)+4,5
siendo:
DH= diámetro biepicondíleo del húmero
DF= diámetro bicondíleo del fémur
PBC= perímetro del brazo relajado corregido= perím del brazo relajado-pliegue tricipital en cm
PGC= perímetro de la pantorrilla corregido= perím pantorrilla-pliegue pantorrila en cm</t>
        </r>
      </text>
    </comment>
    <comment ref="B18" authorId="1" shapeId="0" xr:uid="{7C615071-7B8D-4E4B-83DB-6F0374C6D73E}">
      <text>
        <r>
          <rPr>
            <b/>
            <sz val="9"/>
            <color indexed="81"/>
            <rFont val="Tahoma"/>
            <family val="2"/>
          </rPr>
          <t>Promedio= 16-16,5 mm</t>
        </r>
      </text>
    </comment>
    <comment ref="H18" authorId="0" shapeId="0" xr:uid="{D03AB3B5-8FA0-4058-812B-22F8B3478D6C}">
      <text>
        <r>
          <rPr>
            <b/>
            <sz val="9"/>
            <color indexed="81"/>
            <rFont val="Tahoma"/>
            <family val="2"/>
          </rPr>
          <t xml:space="preserve">ECTOMORFIA= FÓRMULA SEGÚN EL ÍNDICE PONDERAL (I.P.)
I.P.= TALLA (cm)/ </t>
        </r>
        <r>
          <rPr>
            <b/>
            <vertAlign val="superscript"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Tahoma"/>
            <family val="2"/>
          </rPr>
          <t>√PESO (kg)</t>
        </r>
      </text>
    </comment>
    <comment ref="B19" authorId="1" shapeId="0" xr:uid="{3E3A3EBB-7976-40AD-9C76-B7202169BD93}">
      <text>
        <r>
          <rPr>
            <b/>
            <sz val="9"/>
            <color indexed="81"/>
            <rFont val="Tahoma"/>
            <family val="2"/>
          </rPr>
          <t>Promedio= 15-19 mm</t>
        </r>
      </text>
    </comment>
    <comment ref="H19" authorId="0" shapeId="0" xr:uid="{4C2221B4-969A-4438-BD44-DAA2B52EE32A}">
      <text>
        <r>
          <rPr>
            <b/>
            <sz val="9"/>
            <color indexed="81"/>
            <rFont val="Tahoma"/>
            <family val="2"/>
          </rPr>
          <t xml:space="preserve">
X= Ectomorfia - Endomorfia.
Y= (2*Mesomorfia)-(Ectomorfia+Endomorfia).</t>
        </r>
      </text>
    </comment>
    <comment ref="B20" authorId="1" shapeId="0" xr:uid="{B82E3A3A-CB8C-4E0C-9CC3-2B7377E5FE58}">
      <text>
        <r>
          <rPr>
            <b/>
            <sz val="9"/>
            <color indexed="81"/>
            <rFont val="Tahoma"/>
            <family val="2"/>
          </rPr>
          <t>Promedio= 15-20 mm</t>
        </r>
      </text>
    </comment>
    <comment ref="B26" authorId="0" shapeId="0" xr:uid="{68A75539-67D9-4460-84F1-2C663556F525}">
      <text/>
    </comment>
    <comment ref="B36" authorId="0" shapeId="0" xr:uid="{68314C69-A09B-4C67-B1BC-F374F043D1D6}">
      <text>
        <r>
          <rPr>
            <b/>
            <sz val="9"/>
            <color indexed="81"/>
            <rFont val="Tahoma"/>
            <family val="2"/>
          </rPr>
          <t xml:space="preserve">
X= ∑3pliegues*(170,18/Talla)
siendo ∑3pliegues= Tricipital+Subescapular+Suprailíaco</t>
        </r>
      </text>
    </comment>
    <comment ref="B44" authorId="0" shapeId="0" xr:uid="{4599A0A9-B2EB-47AE-B90B-F1ABFD269C7B}">
      <text>
        <r>
          <rPr>
            <b/>
            <sz val="9"/>
            <color indexed="81"/>
            <rFont val="Tahoma"/>
            <family val="2"/>
          </rPr>
          <t xml:space="preserve">
PERÍMETRO CORREGIDO DEL BRAZO=
Perímetro del brazo en flexión – pliegue trIcipital en cm.</t>
        </r>
      </text>
    </comment>
    <comment ref="B45" authorId="0" shapeId="0" xr:uid="{E16BB9D9-7A0C-42CF-8893-6143934FE827}">
      <text>
        <r>
          <rPr>
            <b/>
            <sz val="9"/>
            <color indexed="81"/>
            <rFont val="Tahoma"/>
            <family val="2"/>
          </rPr>
          <t xml:space="preserve">
PERIMETRO CORREGIDO DE PANTORRILLA= 
Perímetro de pantorrilla–pliegue de pantorrilla en cm.</t>
        </r>
      </text>
    </comment>
  </commentList>
</comments>
</file>

<file path=xl/sharedStrings.xml><?xml version="1.0" encoding="utf-8"?>
<sst xmlns="http://schemas.openxmlformats.org/spreadsheetml/2006/main" count="326" uniqueCount="129">
  <si>
    <t>cm</t>
  </si>
  <si>
    <t>mm</t>
  </si>
  <si>
    <t>EJE X=</t>
  </si>
  <si>
    <t>EJE Y=</t>
  </si>
  <si>
    <t xml:space="preserve"> ENDOMORFIA =</t>
  </si>
  <si>
    <t xml:space="preserve"> MESOMORFIA =</t>
  </si>
  <si>
    <t>ECTOMORFIA=</t>
  </si>
  <si>
    <t>años</t>
  </si>
  <si>
    <t>m</t>
  </si>
  <si>
    <t>SI I.P. ≥40,75:  ECTOMORFIA= (0,732*IP)-28,58</t>
  </si>
  <si>
    <t>SI I.P. 38,29-40,75:  ECTOMORFIA= (0,463*IP)-17,63</t>
  </si>
  <si>
    <t>X=</t>
  </si>
  <si>
    <t>IMC=</t>
  </si>
  <si>
    <t>DATOS</t>
  </si>
  <si>
    <t>g/cc</t>
  </si>
  <si>
    <t>kg</t>
  </si>
  <si>
    <t>%</t>
  </si>
  <si>
    <t xml:space="preserve">SOMATOCARTA  </t>
  </si>
  <si>
    <t>Indica la adiposidad relativa</t>
  </si>
  <si>
    <t>ENDOMORFISMO</t>
  </si>
  <si>
    <t>1 a 2,5</t>
  </si>
  <si>
    <t>Baja adiposidad relativa</t>
  </si>
  <si>
    <t>Poca grasa subcutánea</t>
  </si>
  <si>
    <t>Adiposidad relativa moderada</t>
  </si>
  <si>
    <t>Grasa subcutánea cubre contornos musculares y óseos</t>
  </si>
  <si>
    <t>Contornos musculares y óseos bastantes visibles</t>
  </si>
  <si>
    <t>3 a 5</t>
  </si>
  <si>
    <t>5,5 a 7</t>
  </si>
  <si>
    <t>&gt;7,5</t>
  </si>
  <si>
    <t>Apariencia general más blanda</t>
  </si>
  <si>
    <t>Elevada adiposidad relativa</t>
  </si>
  <si>
    <t>Abundante grasa subcutánea</t>
  </si>
  <si>
    <t>Tronco y extremidades de aspecto rdondeado</t>
  </si>
  <si>
    <t>Mayor acumulaación de grasa abdominal</t>
  </si>
  <si>
    <t>Adiposidad relativa muy alta</t>
  </si>
  <si>
    <t>Grasa subcutánea muy bundante en especial en abdomen y tronco</t>
  </si>
  <si>
    <t>Concentración de grasa en extremidades junto al tronco</t>
  </si>
  <si>
    <t>MESOMORFISMO</t>
  </si>
  <si>
    <t>Indica la robustez músculo-esquelética relativa a la altura de la persona</t>
  </si>
  <si>
    <t>Diámetros óseos estrechos</t>
  </si>
  <si>
    <t>Diámetros musculares estrechos</t>
  </si>
  <si>
    <t>Articulaciones de extremidades pequeñas</t>
  </si>
  <si>
    <t>Mayor volumen muscular</t>
  </si>
  <si>
    <t>Moderado desarrollo músculo-esquelético relativo</t>
  </si>
  <si>
    <t>Huesos y articulaciones de mayores dimensiones</t>
  </si>
  <si>
    <t>Bajo desarrollo músculo-esqulético relativo</t>
  </si>
  <si>
    <t>Alto desarrollo músculo-esquelético relativo</t>
  </si>
  <si>
    <t>Desarrollo músculo-esquelético relativo muy alto</t>
  </si>
  <si>
    <t>Diámetros óseos grandes</t>
  </si>
  <si>
    <t>Músculos de gran volumen</t>
  </si>
  <si>
    <t>Músculos muy voluminosos</t>
  </si>
  <si>
    <t>Huesos y articulaciones muy grandes</t>
  </si>
  <si>
    <t>Articulaciones grandes</t>
  </si>
  <si>
    <t>ECTOMORFISMO</t>
  </si>
  <si>
    <t>Indica la linealidad relativa de las proporciones corporalaes</t>
  </si>
  <si>
    <t>Linealida relativa baja</t>
  </si>
  <si>
    <t>Mucho volumen por unidad de alltura</t>
  </si>
  <si>
    <t>Aspecto redondeado</t>
  </si>
  <si>
    <t>Extremidades voluminosas y anchas</t>
  </si>
  <si>
    <t>Lineallidad relativa moderada</t>
  </si>
  <si>
    <t>Menos volumen por unidad de altura</t>
  </si>
  <si>
    <t>Más estirado</t>
  </si>
  <si>
    <t>Lineallidad relativa alta</t>
  </si>
  <si>
    <t>Poco volumen por unidad de altura</t>
  </si>
  <si>
    <t>Linealidad relativa muy alta</t>
  </si>
  <si>
    <t>Aspecto muy estirado</t>
  </si>
  <si>
    <t>Apariencia muy delgada</t>
  </si>
  <si>
    <t>Volumen muy bajo por unidad de altura</t>
  </si>
  <si>
    <t>SOMATOCARTA</t>
  </si>
  <si>
    <t>Diámetro bicondíleo húmero (DH)=</t>
  </si>
  <si>
    <t>Diámetro bicondíleo fémur (DF)=</t>
  </si>
  <si>
    <t xml:space="preserve">   Perímetro pantorrilla relajada=</t>
  </si>
  <si>
    <t xml:space="preserve">         Perímetro brazo relajado=</t>
  </si>
  <si>
    <t>Pliegue pantorrilla=</t>
  </si>
  <si>
    <t>Pliegue tricipital=</t>
  </si>
  <si>
    <t>Pliegue subescapular=</t>
  </si>
  <si>
    <t>Pliegue suprailíaco=</t>
  </si>
  <si>
    <t>Constante C=</t>
  </si>
  <si>
    <t>Constante M=</t>
  </si>
  <si>
    <t>Talla=</t>
  </si>
  <si>
    <t>∑ Pliegues (Tricipital+Subescapular+Suprailíaco)=</t>
  </si>
  <si>
    <t xml:space="preserve"> Perímetro brazo relajado corregido (PBC)=</t>
  </si>
  <si>
    <t>Perímetro pantorrilla relajada corregido (PGC)=</t>
  </si>
  <si>
    <t>SI I.P. ≤38,28:  ECTOMORFIA= 0,1</t>
  </si>
  <si>
    <r>
      <t>kg/m</t>
    </r>
    <r>
      <rPr>
        <vertAlign val="superscript"/>
        <sz val="12"/>
        <color theme="1"/>
        <rFont val="Arial"/>
        <family val="2"/>
      </rPr>
      <t>2</t>
    </r>
  </si>
  <si>
    <r>
      <t xml:space="preserve">Índice ponderal (IP)= talla (cm)/ 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Tahoma"/>
        <family val="2"/>
      </rPr>
      <t>√</t>
    </r>
    <r>
      <rPr>
        <sz val="12"/>
        <color theme="1"/>
        <rFont val="Arial"/>
        <family val="2"/>
      </rPr>
      <t>peso (kg)=</t>
    </r>
  </si>
  <si>
    <t>EDAD=</t>
  </si>
  <si>
    <t>PESO=</t>
  </si>
  <si>
    <t>TALLA=</t>
  </si>
  <si>
    <t>PERÍMETRO CINTURA=</t>
  </si>
  <si>
    <t>ÍNDICE CINTURA/ ALTURA (ICA)=</t>
  </si>
  <si>
    <t xml:space="preserve">DIAMETRO BIESTILOIDEO MUÑECA= </t>
  </si>
  <si>
    <t xml:space="preserve">      PERIMETRO BRAZO RELAJADO=</t>
  </si>
  <si>
    <t xml:space="preserve">      PERIMETRO PANTORRILLA RELAJADA=</t>
  </si>
  <si>
    <t>PLIEGUE PANTORRILLA=</t>
  </si>
  <si>
    <t>PLIEGUE MUSLAR=</t>
  </si>
  <si>
    <t>PLIEGUE ABDOMINAL=</t>
  </si>
  <si>
    <t>PLIEGUE AXILAR MEDIO=</t>
  </si>
  <si>
    <t>PLIEGUE PECTORAL=</t>
  </si>
  <si>
    <t>PLIEGUE BICIPITAL=</t>
  </si>
  <si>
    <t>PLIEGUE TRICIPITAL=</t>
  </si>
  <si>
    <t>PLIEGUE SUBESCAPULAR=</t>
  </si>
  <si>
    <t>PLIEGUE SUPRAILÍACO=</t>
  </si>
  <si>
    <t>% GRASA CORPORAL (Siri)=</t>
  </si>
  <si>
    <t>% MASA LIBRE DE GRASA=</t>
  </si>
  <si>
    <t xml:space="preserve"> </t>
  </si>
  <si>
    <t>Kg GRASA CORPORAL=</t>
  </si>
  <si>
    <t>Kg MASA LIBRE DE GRASA=</t>
  </si>
  <si>
    <t>COMPOSICIÓN CORPORAL. MODELO BICOMPARTIMENTAL</t>
  </si>
  <si>
    <t xml:space="preserve">% MASA ÓSEA (Rocha)= </t>
  </si>
  <si>
    <t xml:space="preserve">Kg MASA ÓSEA (Rocha)= </t>
  </si>
  <si>
    <t xml:space="preserve">% MASA RESIDUAL (Würch)= </t>
  </si>
  <si>
    <t xml:space="preserve">Kg MASA RESIDUAL (Würch)= </t>
  </si>
  <si>
    <t xml:space="preserve">% MASA MUSCULAR (De Rose)= </t>
  </si>
  <si>
    <t xml:space="preserve">Kg MASA MUSCULAR (De Rose)= </t>
  </si>
  <si>
    <t>DENSIDAD CORPORAL (D.C.)=</t>
  </si>
  <si>
    <t>En el modelo bicompartimental, los resultados de masa osea, residual y muscular con las fórmulas usadas pueden presentar alguna inexactitud.</t>
  </si>
  <si>
    <t>+ info</t>
  </si>
  <si>
    <t>Resultado del paciente:</t>
  </si>
  <si>
    <t>Tipo de somatotipo:</t>
  </si>
  <si>
    <t>INICIO</t>
  </si>
  <si>
    <t>HOMBRES</t>
  </si>
  <si>
    <t>MUJERES</t>
  </si>
  <si>
    <t>ESTUDIO ANTROPOMÉTRICO MUJERES</t>
  </si>
  <si>
    <t>ESTUDIO ANTROPOMÉTRICO HOMBRES</t>
  </si>
  <si>
    <t>DIAMETRO BIESTILOIDEO MUÑECA=</t>
  </si>
  <si>
    <t>DIAMETRO BIEPICONDILEO FEMUR (DF)=</t>
  </si>
  <si>
    <t>DIAMETRO BIEPICONDILEO HUMERO (DH)=</t>
  </si>
  <si>
    <t xml:space="preserve">COMPOSICIÓN CORPORAL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</si>
</sst>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000"/>
    <numFmt numFmtId="165" formatCode="0.0"/>
  </numFmts>
  <fonts count="30" x14ac:knownFonts="1">
    <font>
      <sz val="11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vertAlign val="superscript"/>
      <sz val="9"/>
      <color indexed="81"/>
      <name val="Tahoma"/>
      <family val="2"/>
    </font>
    <font>
      <b/>
      <vertAlign val="subscript"/>
      <sz val="9"/>
      <color indexed="81"/>
      <name val="Tahoma"/>
      <family val="2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sz val="12"/>
      <color theme="0" tint="-0.34998626667073579"/>
      <name val="Arial"/>
      <family val="2"/>
    </font>
    <font>
      <u/>
      <sz val="11"/>
      <color theme="10"/>
      <name val="Tahoma"/>
      <family val="2"/>
    </font>
    <font>
      <b/>
      <sz val="14"/>
      <color theme="1"/>
      <name val="Arial"/>
      <family val="2"/>
    </font>
    <font>
      <u val="double"/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indexed="81"/>
      <name val="Tahoma"/>
      <family val="2"/>
    </font>
    <font>
      <sz val="12"/>
      <color rgb="FF8B6DFB"/>
      <name val="Arial"/>
      <family val="2"/>
    </font>
    <font>
      <sz val="11"/>
      <color rgb="FF8B6DFB"/>
      <name val="Tahoma"/>
      <family val="2"/>
    </font>
    <font>
      <b/>
      <sz val="12"/>
      <color rgb="FF8B6DFB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239F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FBF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8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598FF"/>
        <bgColor indexed="64"/>
      </patternFill>
    </fill>
    <fill>
      <patternFill patternType="solid">
        <fgColor rgb="FF8B6DFB"/>
        <bgColor indexed="64"/>
      </patternFill>
    </fill>
    <fill>
      <patternFill patternType="solid">
        <fgColor rgb="FFD9E6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600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4382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58">
    <xf numFmtId="0" fontId="0" fillId="0" borderId="0" xfId="0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12" fillId="0" borderId="0" xfId="0" applyFont="1"/>
    <xf numFmtId="0" fontId="14" fillId="0" borderId="2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43" fontId="12" fillId="0" borderId="0" xfId="1" applyFont="1"/>
    <xf numFmtId="0" fontId="11" fillId="5" borderId="2" xfId="0" applyFont="1" applyFill="1" applyBorder="1" applyAlignment="1">
      <alignment horizontal="center" vertical="center"/>
    </xf>
    <xf numFmtId="165" fontId="11" fillId="5" borderId="2" xfId="0" applyNumberFormat="1" applyFont="1" applyFill="1" applyBorder="1" applyAlignment="1">
      <alignment horizontal="center" vertical="center"/>
    </xf>
    <xf numFmtId="2" fontId="11" fillId="5" borderId="4" xfId="0" applyNumberFormat="1" applyFont="1" applyFill="1" applyBorder="1" applyAlignment="1">
      <alignment horizontal="center"/>
    </xf>
    <xf numFmtId="165" fontId="16" fillId="5" borderId="5" xfId="0" applyNumberFormat="1" applyFont="1" applyFill="1" applyBorder="1" applyAlignment="1">
      <alignment horizontal="center"/>
    </xf>
    <xf numFmtId="165" fontId="16" fillId="5" borderId="6" xfId="0" applyNumberFormat="1" applyFont="1" applyFill="1" applyBorder="1" applyAlignment="1">
      <alignment horizontal="center"/>
    </xf>
    <xf numFmtId="165" fontId="16" fillId="5" borderId="7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165" fontId="18" fillId="9" borderId="2" xfId="0" applyNumberFormat="1" applyFont="1" applyFill="1" applyBorder="1" applyAlignment="1">
      <alignment horizontal="center" vertical="center"/>
    </xf>
    <xf numFmtId="0" fontId="19" fillId="0" borderId="0" xfId="0" applyFont="1"/>
    <xf numFmtId="0" fontId="12" fillId="6" borderId="15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 vertical="center"/>
    </xf>
    <xf numFmtId="0" fontId="12" fillId="11" borderId="20" xfId="0" applyFont="1" applyFill="1" applyBorder="1" applyAlignment="1">
      <alignment horizontal="center" vertical="center"/>
    </xf>
    <xf numFmtId="165" fontId="18" fillId="9" borderId="19" xfId="0" applyNumberFormat="1" applyFont="1" applyFill="1" applyBorder="1" applyAlignment="1">
      <alignment horizontal="center" vertical="center"/>
    </xf>
    <xf numFmtId="0" fontId="12" fillId="6" borderId="21" xfId="0" applyFont="1" applyFill="1" applyBorder="1"/>
    <xf numFmtId="0" fontId="12" fillId="6" borderId="22" xfId="0" applyFont="1" applyFill="1" applyBorder="1"/>
    <xf numFmtId="0" fontId="12" fillId="6" borderId="15" xfId="0" applyFont="1" applyFill="1" applyBorder="1"/>
    <xf numFmtId="2" fontId="12" fillId="0" borderId="0" xfId="0" applyNumberFormat="1" applyFont="1"/>
    <xf numFmtId="0" fontId="11" fillId="0" borderId="0" xfId="0" applyFont="1"/>
    <xf numFmtId="0" fontId="23" fillId="0" borderId="0" xfId="0" applyFont="1"/>
    <xf numFmtId="0" fontId="24" fillId="0" borderId="0" xfId="0" applyFont="1"/>
    <xf numFmtId="2" fontId="25" fillId="0" borderId="0" xfId="0" applyNumberFormat="1" applyFont="1"/>
    <xf numFmtId="0" fontId="0" fillId="0" borderId="0" xfId="0" applyFill="1"/>
    <xf numFmtId="0" fontId="27" fillId="0" borderId="2" xfId="0" applyFont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2" fontId="11" fillId="15" borderId="2" xfId="0" applyNumberFormat="1" applyFont="1" applyFill="1" applyBorder="1" applyAlignment="1">
      <alignment horizontal="center" vertical="center"/>
    </xf>
    <xf numFmtId="2" fontId="11" fillId="15" borderId="5" xfId="0" applyNumberFormat="1" applyFont="1" applyFill="1" applyBorder="1" applyAlignment="1">
      <alignment horizontal="center" vertical="center"/>
    </xf>
    <xf numFmtId="2" fontId="20" fillId="0" borderId="0" xfId="0" applyNumberFormat="1" applyFont="1"/>
    <xf numFmtId="165" fontId="20" fillId="14" borderId="2" xfId="0" applyNumberFormat="1" applyFont="1" applyFill="1" applyBorder="1" applyAlignment="1">
      <alignment horizontal="center" vertical="center"/>
    </xf>
    <xf numFmtId="0" fontId="0" fillId="6" borderId="15" xfId="0" applyFill="1" applyBorder="1"/>
    <xf numFmtId="0" fontId="12" fillId="6" borderId="20" xfId="0" applyFont="1" applyFill="1" applyBorder="1"/>
    <xf numFmtId="0" fontId="7" fillId="8" borderId="33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17" borderId="37" xfId="0" applyFont="1" applyFill="1" applyBorder="1" applyAlignment="1">
      <alignment horizontal="center" vertical="center"/>
    </xf>
    <xf numFmtId="0" fontId="9" fillId="17" borderId="38" xfId="0" applyFont="1" applyFill="1" applyBorder="1" applyAlignment="1">
      <alignment horizontal="center" vertical="center"/>
    </xf>
    <xf numFmtId="165" fontId="7" fillId="14" borderId="38" xfId="0" applyNumberFormat="1" applyFont="1" applyFill="1" applyBorder="1" applyAlignment="1">
      <alignment horizontal="center" vertical="center"/>
    </xf>
    <xf numFmtId="0" fontId="9" fillId="17" borderId="39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28" fillId="0" borderId="0" xfId="0" applyFont="1"/>
    <xf numFmtId="0" fontId="11" fillId="0" borderId="0" xfId="0" applyFont="1" applyBorder="1" applyAlignment="1">
      <alignment horizontal="left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1" fontId="14" fillId="0" borderId="2" xfId="0" applyNumberFormat="1" applyFont="1" applyBorder="1" applyAlignment="1" applyProtection="1">
      <alignment horizontal="center" vertical="center"/>
      <protection locked="0"/>
    </xf>
    <xf numFmtId="2" fontId="14" fillId="0" borderId="2" xfId="0" applyNumberFormat="1" applyFont="1" applyBorder="1" applyAlignment="1" applyProtection="1">
      <alignment horizontal="center" vertical="center"/>
      <protection locked="0"/>
    </xf>
    <xf numFmtId="165" fontId="14" fillId="0" borderId="2" xfId="0" applyNumberFormat="1" applyFont="1" applyBorder="1" applyAlignment="1" applyProtection="1">
      <alignment horizontal="center" vertical="center"/>
      <protection locked="0"/>
    </xf>
    <xf numFmtId="165" fontId="14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21" fillId="21" borderId="8" xfId="0" applyFont="1" applyFill="1" applyBorder="1" applyAlignment="1">
      <alignment horizontal="center" vertical="center"/>
    </xf>
    <xf numFmtId="0" fontId="21" fillId="21" borderId="0" xfId="0" applyFont="1" applyFill="1" applyBorder="1" applyAlignment="1">
      <alignment horizontal="center" vertical="center"/>
    </xf>
    <xf numFmtId="0" fontId="12" fillId="13" borderId="42" xfId="0" applyFont="1" applyFill="1" applyBorder="1" applyAlignment="1">
      <alignment horizontal="right"/>
    </xf>
    <xf numFmtId="0" fontId="12" fillId="13" borderId="4" xfId="0" applyFont="1" applyFill="1" applyBorder="1" applyAlignment="1">
      <alignment horizontal="right"/>
    </xf>
    <xf numFmtId="0" fontId="12" fillId="13" borderId="43" xfId="0" applyFont="1" applyFill="1" applyBorder="1" applyAlignment="1">
      <alignment horizontal="right" vertical="center"/>
    </xf>
    <xf numFmtId="0" fontId="12" fillId="13" borderId="18" xfId="0" applyFont="1" applyFill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0" fontId="13" fillId="0" borderId="40" xfId="0" applyFont="1" applyBorder="1" applyAlignment="1">
      <alignment horizontal="right" vertical="center"/>
    </xf>
    <xf numFmtId="0" fontId="13" fillId="0" borderId="42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7" fillId="20" borderId="2" xfId="2" applyFont="1" applyFill="1" applyBorder="1" applyAlignment="1" applyProtection="1">
      <alignment horizontal="center" vertical="center"/>
      <protection locked="0"/>
    </xf>
    <xf numFmtId="0" fontId="21" fillId="19" borderId="2" xfId="2" applyFont="1" applyFill="1" applyBorder="1" applyAlignment="1" applyProtection="1">
      <alignment horizontal="center" vertical="center"/>
      <protection locked="0"/>
    </xf>
    <xf numFmtId="0" fontId="12" fillId="0" borderId="42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22" borderId="42" xfId="0" applyFont="1" applyFill="1" applyBorder="1" applyAlignment="1">
      <alignment horizontal="right"/>
    </xf>
    <xf numFmtId="0" fontId="12" fillId="22" borderId="4" xfId="0" applyFont="1" applyFill="1" applyBorder="1" applyAlignment="1">
      <alignment horizontal="right"/>
    </xf>
    <xf numFmtId="0" fontId="12" fillId="22" borderId="42" xfId="0" quotePrefix="1" applyFont="1" applyFill="1" applyBorder="1" applyAlignment="1">
      <alignment horizontal="right"/>
    </xf>
    <xf numFmtId="0" fontId="12" fillId="22" borderId="4" xfId="0" quotePrefix="1" applyFont="1" applyFill="1" applyBorder="1" applyAlignment="1">
      <alignment horizontal="right"/>
    </xf>
    <xf numFmtId="0" fontId="21" fillId="18" borderId="9" xfId="2" quotePrefix="1" applyFont="1" applyFill="1" applyBorder="1" applyAlignment="1">
      <alignment horizontal="center" vertical="center"/>
    </xf>
    <xf numFmtId="0" fontId="21" fillId="18" borderId="28" xfId="2" quotePrefix="1" applyFont="1" applyFill="1" applyBorder="1" applyAlignment="1">
      <alignment horizontal="center" vertical="center"/>
    </xf>
    <xf numFmtId="0" fontId="27" fillId="0" borderId="3" xfId="0" applyFont="1" applyBorder="1" applyAlignment="1">
      <alignment horizontal="right" vertical="center"/>
    </xf>
    <xf numFmtId="0" fontId="27" fillId="0" borderId="4" xfId="0" applyFont="1" applyBorder="1" applyAlignment="1">
      <alignment horizontal="right" vertical="center"/>
    </xf>
    <xf numFmtId="0" fontId="12" fillId="13" borderId="10" xfId="0" applyFont="1" applyFill="1" applyBorder="1" applyAlignment="1">
      <alignment horizontal="right"/>
    </xf>
    <xf numFmtId="0" fontId="11" fillId="0" borderId="29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1" fillId="21" borderId="0" xfId="2" applyFont="1" applyFill="1" applyAlignment="1" applyProtection="1">
      <alignment horizontal="center" vertical="center"/>
      <protection locked="0"/>
    </xf>
    <xf numFmtId="0" fontId="26" fillId="15" borderId="29" xfId="0" applyFont="1" applyFill="1" applyBorder="1" applyAlignment="1">
      <alignment horizontal="right" vertical="center"/>
    </xf>
    <xf numFmtId="0" fontId="26" fillId="15" borderId="30" xfId="0" applyFont="1" applyFill="1" applyBorder="1" applyAlignment="1">
      <alignment horizontal="right" vertical="center"/>
    </xf>
    <xf numFmtId="0" fontId="26" fillId="15" borderId="8" xfId="0" applyFont="1" applyFill="1" applyBorder="1" applyAlignment="1">
      <alignment horizontal="right" vertical="center"/>
    </xf>
    <xf numFmtId="0" fontId="26" fillId="15" borderId="9" xfId="0" applyFont="1" applyFill="1" applyBorder="1" applyAlignment="1">
      <alignment horizontal="right" vertical="center"/>
    </xf>
    <xf numFmtId="0" fontId="27" fillId="9" borderId="2" xfId="0" applyFont="1" applyFill="1" applyBorder="1" applyAlignment="1">
      <alignment horizontal="right" vertical="center"/>
    </xf>
    <xf numFmtId="0" fontId="27" fillId="9" borderId="19" xfId="0" applyFont="1" applyFill="1" applyBorder="1" applyAlignment="1">
      <alignment horizontal="right" vertical="center"/>
    </xf>
    <xf numFmtId="0" fontId="12" fillId="22" borderId="10" xfId="0" applyFont="1" applyFill="1" applyBorder="1" applyAlignment="1">
      <alignment horizontal="right"/>
    </xf>
    <xf numFmtId="0" fontId="12" fillId="22" borderId="10" xfId="0" quotePrefix="1" applyFont="1" applyFill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29" fillId="16" borderId="29" xfId="0" applyFont="1" applyFill="1" applyBorder="1" applyAlignment="1">
      <alignment horizontal="center" vertical="center" wrapText="1"/>
    </xf>
    <xf numFmtId="0" fontId="28" fillId="16" borderId="26" xfId="0" applyFont="1" applyFill="1" applyBorder="1" applyAlignment="1">
      <alignment horizontal="center" vertical="center" wrapText="1"/>
    </xf>
    <xf numFmtId="0" fontId="28" fillId="16" borderId="30" xfId="0" applyFont="1" applyFill="1" applyBorder="1" applyAlignment="1">
      <alignment horizontal="center" vertical="center" wrapText="1"/>
    </xf>
    <xf numFmtId="0" fontId="28" fillId="16" borderId="8" xfId="0" applyFont="1" applyFill="1" applyBorder="1" applyAlignment="1">
      <alignment horizontal="center" vertical="center" wrapText="1"/>
    </xf>
    <xf numFmtId="0" fontId="28" fillId="16" borderId="0" xfId="0" applyFont="1" applyFill="1" applyBorder="1" applyAlignment="1">
      <alignment horizontal="center" vertical="center" wrapText="1"/>
    </xf>
    <xf numFmtId="0" fontId="28" fillId="16" borderId="9" xfId="0" applyFont="1" applyFill="1" applyBorder="1" applyAlignment="1">
      <alignment horizontal="center" vertical="center" wrapText="1"/>
    </xf>
    <xf numFmtId="0" fontId="28" fillId="16" borderId="27" xfId="0" applyFont="1" applyFill="1" applyBorder="1" applyAlignment="1">
      <alignment horizontal="center" vertical="center" wrapText="1"/>
    </xf>
    <xf numFmtId="0" fontId="28" fillId="16" borderId="1" xfId="0" applyFont="1" applyFill="1" applyBorder="1" applyAlignment="1">
      <alignment horizontal="center" vertical="center" wrapText="1"/>
    </xf>
    <xf numFmtId="0" fontId="28" fillId="16" borderId="28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right" vertical="center"/>
    </xf>
    <xf numFmtId="0" fontId="11" fillId="6" borderId="14" xfId="0" applyFont="1" applyFill="1" applyBorder="1" applyAlignment="1">
      <alignment horizontal="center" vertical="center" textRotation="90"/>
    </xf>
    <xf numFmtId="0" fontId="11" fillId="6" borderId="16" xfId="0" applyFont="1" applyFill="1" applyBorder="1" applyAlignment="1">
      <alignment horizontal="center" vertical="center" textRotation="90"/>
    </xf>
    <xf numFmtId="0" fontId="12" fillId="5" borderId="2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3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2" fillId="5" borderId="3" xfId="0" quotePrefix="1" applyFont="1" applyFill="1" applyBorder="1" applyAlignment="1">
      <alignment horizontal="right" vertical="center"/>
    </xf>
    <xf numFmtId="0" fontId="12" fillId="5" borderId="4" xfId="0" quotePrefix="1" applyFont="1" applyFill="1" applyBorder="1" applyAlignment="1">
      <alignment horizontal="right" vertical="center"/>
    </xf>
    <xf numFmtId="0" fontId="12" fillId="5" borderId="3" xfId="0" applyFont="1" applyFill="1" applyBorder="1" applyAlignment="1">
      <alignment horizontal="right" vertical="center"/>
    </xf>
    <xf numFmtId="0" fontId="12" fillId="5" borderId="4" xfId="0" applyFont="1" applyFill="1" applyBorder="1" applyAlignment="1">
      <alignment horizontal="right" vertical="center"/>
    </xf>
    <xf numFmtId="0" fontId="13" fillId="5" borderId="3" xfId="0" applyFont="1" applyFill="1" applyBorder="1" applyAlignment="1">
      <alignment horizontal="right" vertical="center"/>
    </xf>
    <xf numFmtId="0" fontId="13" fillId="5" borderId="4" xfId="0" applyFont="1" applyFill="1" applyBorder="1" applyAlignment="1">
      <alignment horizontal="right" vertical="center"/>
    </xf>
    <xf numFmtId="0" fontId="20" fillId="18" borderId="29" xfId="0" applyFont="1" applyFill="1" applyBorder="1"/>
    <xf numFmtId="0" fontId="20" fillId="18" borderId="26" xfId="0" applyFont="1" applyFill="1" applyBorder="1"/>
    <xf numFmtId="0" fontId="20" fillId="18" borderId="30" xfId="0" applyFont="1" applyFill="1" applyBorder="1"/>
    <xf numFmtId="0" fontId="13" fillId="0" borderId="3" xfId="0" applyFont="1" applyBorder="1" applyAlignment="1">
      <alignment horizontal="right" vertical="center"/>
    </xf>
    <xf numFmtId="0" fontId="12" fillId="13" borderId="17" xfId="0" applyFont="1" applyFill="1" applyBorder="1" applyAlignment="1">
      <alignment horizontal="right" vertical="center"/>
    </xf>
    <xf numFmtId="0" fontId="11" fillId="9" borderId="23" xfId="0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horizontal="right" vertical="center"/>
    </xf>
    <xf numFmtId="0" fontId="26" fillId="15" borderId="28" xfId="0" applyFont="1" applyFill="1" applyBorder="1" applyAlignment="1">
      <alignment horizontal="right" vertical="center"/>
    </xf>
    <xf numFmtId="0" fontId="21" fillId="4" borderId="29" xfId="0" applyFont="1" applyFill="1" applyBorder="1" applyAlignment="1">
      <alignment horizontal="right" vertical="center"/>
    </xf>
    <xf numFmtId="0" fontId="21" fillId="4" borderId="30" xfId="0" applyFont="1" applyFill="1" applyBorder="1" applyAlignment="1">
      <alignment horizontal="right" vertical="center"/>
    </xf>
    <xf numFmtId="0" fontId="21" fillId="12" borderId="27" xfId="0" applyFont="1" applyFill="1" applyBorder="1" applyAlignment="1">
      <alignment horizontal="right" vertical="center"/>
    </xf>
    <xf numFmtId="0" fontId="21" fillId="12" borderId="28" xfId="0" applyFont="1" applyFill="1" applyBorder="1" applyAlignment="1">
      <alignment horizontal="right" vertical="center"/>
    </xf>
    <xf numFmtId="0" fontId="21" fillId="10" borderId="2" xfId="0" applyFont="1" applyFill="1" applyBorder="1" applyAlignment="1">
      <alignment horizontal="right" vertical="center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21" fillId="12" borderId="29" xfId="0" applyFont="1" applyFill="1" applyBorder="1" applyAlignment="1">
      <alignment horizontal="right" vertical="center"/>
    </xf>
    <xf numFmtId="0" fontId="21" fillId="12" borderId="30" xfId="0" applyFont="1" applyFill="1" applyBorder="1" applyAlignment="1">
      <alignment horizontal="right" vertical="center"/>
    </xf>
    <xf numFmtId="0" fontId="21" fillId="4" borderId="27" xfId="0" applyFont="1" applyFill="1" applyBorder="1" applyAlignment="1">
      <alignment horizontal="right" vertical="center"/>
    </xf>
    <xf numFmtId="0" fontId="21" fillId="4" borderId="28" xfId="0" applyFont="1" applyFill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3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42E16C10-8723-4317-8D12-E068F5D970B3}"/>
  </tableStyles>
  <colors>
    <mruColors>
      <color rgb="FF008000"/>
      <color rgb="FFF60000"/>
      <color rgb="FF4382FF"/>
      <color rgb="FF800080"/>
      <color rgb="FF9FBFFF"/>
      <color rgb="FF660033"/>
      <color rgb="FF009900"/>
      <color rgb="FF990099"/>
      <color rgb="FFB800B8"/>
      <color rgb="FFAC0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761526405529691E-2"/>
          <c:y val="3.3242530081844926E-2"/>
          <c:w val="0.89278542893064849"/>
          <c:h val="0.9389743728461451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w="0">
                <a:solidFill>
                  <a:schemeClr val="tx1"/>
                </a:solidFill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</c:marker>
          <c:xVal>
            <c:numRef>
              <c:f>HOMBRES!$J$20</c:f>
              <c:numCache>
                <c:formatCode>0.0</c:formatCode>
                <c:ptCount val="1"/>
                <c:pt idx="0">
                  <c:v>-3.5289477666448219</c:v>
                </c:pt>
              </c:numCache>
            </c:numRef>
          </c:xVal>
          <c:yVal>
            <c:numRef>
              <c:f>HOMBRES!$J$19</c:f>
              <c:numCache>
                <c:formatCode>0.0</c:formatCode>
                <c:ptCount val="1"/>
                <c:pt idx="0">
                  <c:v>2.5963761537929004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C1-40B8-A70F-B9BD9F4AC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843016"/>
        <c:axId val="491844000"/>
      </c:scatterChart>
      <c:valAx>
        <c:axId val="491843016"/>
        <c:scaling>
          <c:orientation val="minMax"/>
          <c:max val="8"/>
          <c:min val="-8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1844000"/>
        <c:crosses val="autoZero"/>
        <c:crossBetween val="midCat"/>
        <c:majorUnit val="1"/>
      </c:valAx>
      <c:valAx>
        <c:axId val="491844000"/>
        <c:scaling>
          <c:orientation val="minMax"/>
          <c:max val="18"/>
          <c:min val="-1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1843016"/>
        <c:crossesAt val="0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761526405529691E-2"/>
          <c:y val="3.3242530081844926E-2"/>
          <c:w val="0.89278542893064849"/>
          <c:h val="0.9389743728461451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w="0">
                <a:solidFill>
                  <a:schemeClr val="tx1"/>
                </a:solidFill>
              </a:ln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</c:marker>
          <c:xVal>
            <c:numRef>
              <c:f>HOMBRES!$J$20</c:f>
              <c:numCache>
                <c:formatCode>0.0</c:formatCode>
                <c:ptCount val="1"/>
                <c:pt idx="0">
                  <c:v>-3.5289477666448219</c:v>
                </c:pt>
              </c:numCache>
            </c:numRef>
          </c:xVal>
          <c:yVal>
            <c:numRef>
              <c:f>HOMBRES!$J$19</c:f>
              <c:numCache>
                <c:formatCode>0.0</c:formatCode>
                <c:ptCount val="1"/>
                <c:pt idx="0">
                  <c:v>2.5963761537929004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32-40C2-8031-2CA1EBF3C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843016"/>
        <c:axId val="491844000"/>
      </c:scatterChart>
      <c:valAx>
        <c:axId val="491843016"/>
        <c:scaling>
          <c:orientation val="minMax"/>
          <c:max val="8"/>
          <c:min val="-8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1844000"/>
        <c:crosses val="autoZero"/>
        <c:crossBetween val="midCat"/>
        <c:majorUnit val="1"/>
      </c:valAx>
      <c:valAx>
        <c:axId val="491844000"/>
        <c:scaling>
          <c:orientation val="minMax"/>
          <c:max val="18"/>
          <c:min val="-1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numFmt formatCode="0.0" sourceLinked="1"/>
        <c:majorTickMark val="cross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1843016"/>
        <c:crossesAt val="0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19" Type="http://schemas.openxmlformats.org/officeDocument/2006/relationships/chart" Target="../charts/chart1.xml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41.png"/><Relationship Id="rId3" Type="http://schemas.openxmlformats.org/officeDocument/2006/relationships/image" Target="../media/image38.png"/><Relationship Id="rId7" Type="http://schemas.openxmlformats.org/officeDocument/2006/relationships/image" Target="../media/image21.png"/><Relationship Id="rId12" Type="http://schemas.openxmlformats.org/officeDocument/2006/relationships/image" Target="../media/image23.png"/><Relationship Id="rId17" Type="http://schemas.openxmlformats.org/officeDocument/2006/relationships/image" Target="../media/image42.png"/><Relationship Id="rId2" Type="http://schemas.openxmlformats.org/officeDocument/2006/relationships/chart" Target="../charts/chart2.xml"/><Relationship Id="rId16" Type="http://schemas.openxmlformats.org/officeDocument/2006/relationships/image" Target="../media/image30.png"/><Relationship Id="rId1" Type="http://schemas.openxmlformats.org/officeDocument/2006/relationships/image" Target="../media/image34.png"/><Relationship Id="rId6" Type="http://schemas.openxmlformats.org/officeDocument/2006/relationships/image" Target="../media/image20.png"/><Relationship Id="rId11" Type="http://schemas.openxmlformats.org/officeDocument/2006/relationships/image" Target="../media/image27.png"/><Relationship Id="rId5" Type="http://schemas.openxmlformats.org/officeDocument/2006/relationships/image" Target="../media/image40.png"/><Relationship Id="rId15" Type="http://schemas.openxmlformats.org/officeDocument/2006/relationships/image" Target="../media/image29.png"/><Relationship Id="rId10" Type="http://schemas.openxmlformats.org/officeDocument/2006/relationships/image" Target="../media/image26.png"/><Relationship Id="rId4" Type="http://schemas.openxmlformats.org/officeDocument/2006/relationships/image" Target="../media/image39.png"/><Relationship Id="rId9" Type="http://schemas.openxmlformats.org/officeDocument/2006/relationships/image" Target="../media/image25.png"/><Relationship Id="rId14" Type="http://schemas.openxmlformats.org/officeDocument/2006/relationships/image" Target="../media/image28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35.png"/><Relationship Id="rId1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200286</xdr:colOff>
      <xdr:row>4</xdr:row>
      <xdr:rowOff>145839</xdr:rowOff>
    </xdr:from>
    <xdr:to>
      <xdr:col>14</xdr:col>
      <xdr:colOff>706583</xdr:colOff>
      <xdr:row>21</xdr:row>
      <xdr:rowOff>8312</xdr:rowOff>
    </xdr:to>
    <xdr:pic>
      <xdr:nvPicPr>
        <xdr:cNvPr id="2" name="Imagen 1" descr="El hombre de Vitruvio de Leonardo da Vinci: análisis y significado">
          <a:extLst>
            <a:ext uri="{FF2B5EF4-FFF2-40B4-BE49-F238E27FC236}">
              <a16:creationId xmlns:a16="http://schemas.microsoft.com/office/drawing/2014/main" id="{5BFC7407-D4E1-42FF-BEAB-499BC208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2846" y="885672"/>
          <a:ext cx="3099868" cy="3112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31712</xdr:colOff>
      <xdr:row>20</xdr:row>
      <xdr:rowOff>215706</xdr:rowOff>
    </xdr:from>
    <xdr:ext cx="691270" cy="309059"/>
    <xdr:sp macro="" textlink="">
      <xdr:nvSpPr>
        <xdr:cNvPr id="49" name="CuadroTexto 11">
          <a:extLst>
            <a:ext uri="{FF2B5EF4-FFF2-40B4-BE49-F238E27FC236}">
              <a16:creationId xmlns:a16="http://schemas.microsoft.com/office/drawing/2014/main" id="{F9692B03-9DD3-46EF-9331-093F952F7F66}"/>
            </a:ext>
          </a:extLst>
        </xdr:cNvPr>
        <xdr:cNvSpPr txBox="1"/>
      </xdr:nvSpPr>
      <xdr:spPr>
        <a:xfrm>
          <a:off x="14221537" y="4671328"/>
          <a:ext cx="691270" cy="309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0" rIns="36000" rtlCol="0" anchor="ctr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419" sz="7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ENDOMORFO</a:t>
          </a:r>
        </a:p>
        <a:p>
          <a:pPr algn="ctr"/>
          <a:r>
            <a:rPr lang="es-419" sz="7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BALANCEADO</a:t>
          </a:r>
          <a:endParaRPr lang="es-419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21</xdr:col>
      <xdr:colOff>231319</xdr:colOff>
      <xdr:row>0</xdr:row>
      <xdr:rowOff>176891</xdr:rowOff>
    </xdr:from>
    <xdr:to>
      <xdr:col>27</xdr:col>
      <xdr:colOff>757818</xdr:colOff>
      <xdr:row>25</xdr:row>
      <xdr:rowOff>0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D542EBB8-0AF3-40CF-AF9D-D1D6F87EA813}"/>
            </a:ext>
          </a:extLst>
        </xdr:cNvPr>
        <xdr:cNvGrpSpPr/>
      </xdr:nvGrpSpPr>
      <xdr:grpSpPr>
        <a:xfrm>
          <a:off x="18394879" y="176891"/>
          <a:ext cx="0" cy="5333259"/>
          <a:chOff x="12494758" y="54428"/>
          <a:chExt cx="6553662" cy="6721573"/>
        </a:xfrm>
      </xdr:grpSpPr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C93A5438-9B9B-4176-9BA4-8AAC05912A1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2841"/>
          <a:stretch/>
        </xdr:blipFill>
        <xdr:spPr>
          <a:xfrm>
            <a:off x="12494758" y="139212"/>
            <a:ext cx="3291064" cy="1457965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64" name="Grupo 63">
            <a:extLst>
              <a:ext uri="{FF2B5EF4-FFF2-40B4-BE49-F238E27FC236}">
                <a16:creationId xmlns:a16="http://schemas.microsoft.com/office/drawing/2014/main" id="{46D89E0E-C4AC-4367-B56C-13606EBA89C8}"/>
              </a:ext>
            </a:extLst>
          </xdr:cNvPr>
          <xdr:cNvGrpSpPr>
            <a:grpSpLocks noChangeAspect="1"/>
          </xdr:cNvGrpSpPr>
        </xdr:nvGrpSpPr>
        <xdr:grpSpPr>
          <a:xfrm>
            <a:off x="15468867" y="2367499"/>
            <a:ext cx="3544683" cy="873539"/>
            <a:chOff x="1282700" y="4563942"/>
            <a:chExt cx="6135370" cy="1580079"/>
          </a:xfrm>
        </xdr:grpSpPr>
        <xdr:pic>
          <xdr:nvPicPr>
            <xdr:cNvPr id="81" name="Imagen 80">
              <a:extLst>
                <a:ext uri="{FF2B5EF4-FFF2-40B4-BE49-F238E27FC236}">
                  <a16:creationId xmlns:a16="http://schemas.microsoft.com/office/drawing/2014/main" id="{39DE9DCF-E990-44F1-8B28-23FC7C8A615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82700" y="5412398"/>
              <a:ext cx="6135370" cy="731623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82" name="Imagen 81">
              <a:extLst>
                <a:ext uri="{FF2B5EF4-FFF2-40B4-BE49-F238E27FC236}">
                  <a16:creationId xmlns:a16="http://schemas.microsoft.com/office/drawing/2014/main" id="{43266F6E-19C5-4FD7-A287-8C2DE0A3C41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666264" y="4563942"/>
              <a:ext cx="3368240" cy="762872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</xdr:grpSp>
      <xdr:grpSp>
        <xdr:nvGrpSpPr>
          <xdr:cNvPr id="65" name="Grupo 64">
            <a:extLst>
              <a:ext uri="{FF2B5EF4-FFF2-40B4-BE49-F238E27FC236}">
                <a16:creationId xmlns:a16="http://schemas.microsoft.com/office/drawing/2014/main" id="{7CBE2D7C-744C-4687-AE11-15258F4BF0D8}"/>
              </a:ext>
            </a:extLst>
          </xdr:cNvPr>
          <xdr:cNvGrpSpPr>
            <a:grpSpLocks noChangeAspect="1"/>
          </xdr:cNvGrpSpPr>
        </xdr:nvGrpSpPr>
        <xdr:grpSpPr>
          <a:xfrm>
            <a:off x="12935203" y="2309518"/>
            <a:ext cx="2065661" cy="937256"/>
            <a:chOff x="16465826" y="3834848"/>
            <a:chExt cx="3558474" cy="1695519"/>
          </a:xfrm>
        </xdr:grpSpPr>
        <xdr:pic>
          <xdr:nvPicPr>
            <xdr:cNvPr id="79" name="Imagen 78">
              <a:extLst>
                <a:ext uri="{FF2B5EF4-FFF2-40B4-BE49-F238E27FC236}">
                  <a16:creationId xmlns:a16="http://schemas.microsoft.com/office/drawing/2014/main" id="{9F8AF882-AA68-4C7F-B841-A04D9E5E284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6679319" y="3834848"/>
              <a:ext cx="3131489" cy="805106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80" name="Imagen 79">
              <a:extLst>
                <a:ext uri="{FF2B5EF4-FFF2-40B4-BE49-F238E27FC236}">
                  <a16:creationId xmlns:a16="http://schemas.microsoft.com/office/drawing/2014/main" id="{2C941D4A-1E2F-49BD-AD1C-A906D9FAFAD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465826" y="4723966"/>
              <a:ext cx="3558474" cy="806401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</xdr:grpSp>
      <xdr:grpSp>
        <xdr:nvGrpSpPr>
          <xdr:cNvPr id="66" name="Grupo 65">
            <a:extLst>
              <a:ext uri="{FF2B5EF4-FFF2-40B4-BE49-F238E27FC236}">
                <a16:creationId xmlns:a16="http://schemas.microsoft.com/office/drawing/2014/main" id="{0C3A6821-943C-48D6-8D73-9107D0020B02}"/>
              </a:ext>
            </a:extLst>
          </xdr:cNvPr>
          <xdr:cNvGrpSpPr>
            <a:grpSpLocks noChangeAspect="1"/>
          </xdr:cNvGrpSpPr>
        </xdr:nvGrpSpPr>
        <xdr:grpSpPr>
          <a:xfrm>
            <a:off x="12835804" y="3587169"/>
            <a:ext cx="2100433" cy="909540"/>
            <a:chOff x="12142304" y="3586370"/>
            <a:chExt cx="3592284" cy="1636216"/>
          </a:xfrm>
        </xdr:grpSpPr>
        <xdr:pic>
          <xdr:nvPicPr>
            <xdr:cNvPr id="77" name="Imagen 76">
              <a:extLst>
                <a:ext uri="{FF2B5EF4-FFF2-40B4-BE49-F238E27FC236}">
                  <a16:creationId xmlns:a16="http://schemas.microsoft.com/office/drawing/2014/main" id="{83BDAC46-4A23-4950-A39F-8F8BE8DBB7F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2741275" y="4435155"/>
              <a:ext cx="2394342" cy="787431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78" name="Imagen 77">
              <a:extLst>
                <a:ext uri="{FF2B5EF4-FFF2-40B4-BE49-F238E27FC236}">
                  <a16:creationId xmlns:a16="http://schemas.microsoft.com/office/drawing/2014/main" id="{FA4A6D74-091A-4896-8A9C-E6A335E1019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2142304" y="3586370"/>
              <a:ext cx="3592284" cy="757197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</xdr:grpSp>
      <xdr:grpSp>
        <xdr:nvGrpSpPr>
          <xdr:cNvPr id="67" name="Grupo 66">
            <a:extLst>
              <a:ext uri="{FF2B5EF4-FFF2-40B4-BE49-F238E27FC236}">
                <a16:creationId xmlns:a16="http://schemas.microsoft.com/office/drawing/2014/main" id="{579A2DB3-A474-4485-AD5F-D1D88DE4E806}"/>
              </a:ext>
            </a:extLst>
          </xdr:cNvPr>
          <xdr:cNvGrpSpPr>
            <a:grpSpLocks noChangeAspect="1"/>
          </xdr:cNvGrpSpPr>
        </xdr:nvGrpSpPr>
        <xdr:grpSpPr>
          <a:xfrm>
            <a:off x="15767038" y="3604720"/>
            <a:ext cx="3085545" cy="931930"/>
            <a:chOff x="15629283" y="2818403"/>
            <a:chExt cx="4618028" cy="1449770"/>
          </a:xfrm>
        </xdr:grpSpPr>
        <xdr:pic>
          <xdr:nvPicPr>
            <xdr:cNvPr id="75" name="Imagen 74">
              <a:extLst>
                <a:ext uri="{FF2B5EF4-FFF2-40B4-BE49-F238E27FC236}">
                  <a16:creationId xmlns:a16="http://schemas.microsoft.com/office/drawing/2014/main" id="{1F04FB53-6CD6-455A-92BA-843F5DA8FAB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15629283" y="3586370"/>
              <a:ext cx="4618028" cy="681803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76" name="Imagen 75">
              <a:extLst>
                <a:ext uri="{FF2B5EF4-FFF2-40B4-BE49-F238E27FC236}">
                  <a16:creationId xmlns:a16="http://schemas.microsoft.com/office/drawing/2014/main" id="{D29392A0-78C3-480B-A6DF-4A6410EC443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5670584" y="2818403"/>
              <a:ext cx="4535425" cy="666288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</xdr:grpSp>
      <xdr:grpSp>
        <xdr:nvGrpSpPr>
          <xdr:cNvPr id="68" name="Grupo 67">
            <a:extLst>
              <a:ext uri="{FF2B5EF4-FFF2-40B4-BE49-F238E27FC236}">
                <a16:creationId xmlns:a16="http://schemas.microsoft.com/office/drawing/2014/main" id="{A5225761-661C-4D91-8FB8-9E0C4EC80B6D}"/>
              </a:ext>
            </a:extLst>
          </xdr:cNvPr>
          <xdr:cNvGrpSpPr>
            <a:grpSpLocks noChangeAspect="1"/>
          </xdr:cNvGrpSpPr>
        </xdr:nvGrpSpPr>
        <xdr:grpSpPr>
          <a:xfrm>
            <a:off x="15861674" y="54428"/>
            <a:ext cx="3130880" cy="1286540"/>
            <a:chOff x="15649575" y="0"/>
            <a:chExt cx="5254171" cy="2199226"/>
          </a:xfrm>
        </xdr:grpSpPr>
        <xdr:pic>
          <xdr:nvPicPr>
            <xdr:cNvPr id="73" name="Imagen 72">
              <a:extLst>
                <a:ext uri="{FF2B5EF4-FFF2-40B4-BE49-F238E27FC236}">
                  <a16:creationId xmlns:a16="http://schemas.microsoft.com/office/drawing/2014/main" id="{6502FE47-822F-4CF4-A196-7AF7F041805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5649575" y="0"/>
              <a:ext cx="5254171" cy="1340931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74" name="Imagen 73">
              <a:extLst>
                <a:ext uri="{FF2B5EF4-FFF2-40B4-BE49-F238E27FC236}">
                  <a16:creationId xmlns:a16="http://schemas.microsoft.com/office/drawing/2014/main" id="{448AFD4B-DC51-4431-99B2-A8222D9EAE3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6600261" y="1417060"/>
              <a:ext cx="3352798" cy="782166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</xdr:grpSp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A685C349-A9C0-4C37-A11D-76889AAC4D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15894417" y="4858522"/>
            <a:ext cx="3154003" cy="1148107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AB50FC23-6DCC-43A6-A630-55A7DADD3B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12694618" y="4820331"/>
            <a:ext cx="2939599" cy="803600"/>
          </a:xfrm>
          <a:prstGeom prst="rect">
            <a:avLst/>
          </a:prstGeom>
        </xdr:spPr>
      </xdr:pic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8444EAA4-21D4-4E0D-95A7-6817F1B2F5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12627872" y="5882695"/>
            <a:ext cx="3068844" cy="893306"/>
          </a:xfrm>
          <a:prstGeom prst="rect">
            <a:avLst/>
          </a:prstGeom>
        </xdr:spPr>
      </xdr:pic>
    </xdr:grpSp>
    <xdr:clientData/>
  </xdr:twoCellAnchor>
  <xdr:twoCellAnchor>
    <xdr:from>
      <xdr:col>13</xdr:col>
      <xdr:colOff>21928</xdr:colOff>
      <xdr:row>1</xdr:row>
      <xdr:rowOff>84393</xdr:rowOff>
    </xdr:from>
    <xdr:to>
      <xdr:col>19</xdr:col>
      <xdr:colOff>763523</xdr:colOff>
      <xdr:row>25</xdr:row>
      <xdr:rowOff>232329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4415C36-6383-4A28-9C7D-FA7FFB08DC17}"/>
            </a:ext>
          </a:extLst>
        </xdr:cNvPr>
        <xdr:cNvGrpSpPr/>
      </xdr:nvGrpSpPr>
      <xdr:grpSpPr>
        <a:xfrm>
          <a:off x="11826001" y="428777"/>
          <a:ext cx="5693605" cy="5313702"/>
          <a:chOff x="12745290" y="436461"/>
          <a:chExt cx="5709673" cy="5350726"/>
        </a:xfrm>
      </xdr:grpSpPr>
      <xdr:grpSp>
        <xdr:nvGrpSpPr>
          <xdr:cNvPr id="51" name="Grupo 50">
            <a:extLst>
              <a:ext uri="{FF2B5EF4-FFF2-40B4-BE49-F238E27FC236}">
                <a16:creationId xmlns:a16="http://schemas.microsoft.com/office/drawing/2014/main" id="{0A033ACA-8DCE-405F-A40C-DBEC5F12D5AA}"/>
              </a:ext>
            </a:extLst>
          </xdr:cNvPr>
          <xdr:cNvGrpSpPr/>
        </xdr:nvGrpSpPr>
        <xdr:grpSpPr>
          <a:xfrm>
            <a:off x="12745290" y="537402"/>
            <a:ext cx="5709673" cy="5133912"/>
            <a:chOff x="0" y="714855"/>
            <a:chExt cx="7838941" cy="6891499"/>
          </a:xfrm>
          <a:noFill/>
        </xdr:grpSpPr>
        <xdr:pic>
          <xdr:nvPicPr>
            <xdr:cNvPr id="72" name="Imagen 71">
              <a:extLst>
                <a:ext uri="{FF2B5EF4-FFF2-40B4-BE49-F238E27FC236}">
                  <a16:creationId xmlns:a16="http://schemas.microsoft.com/office/drawing/2014/main" id="{2488C5F0-B9B3-4EC4-8A22-F8ECAED85D6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6800083" y="5776296"/>
              <a:ext cx="1038858" cy="1830058"/>
            </a:xfrm>
            <a:prstGeom prst="rect">
              <a:avLst/>
            </a:prstGeom>
            <a:grpFill/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xdr:spPr>
        </xdr:pic>
        <xdr:pic>
          <xdr:nvPicPr>
            <xdr:cNvPr id="83" name="Imagen 82">
              <a:extLst>
                <a:ext uri="{FF2B5EF4-FFF2-40B4-BE49-F238E27FC236}">
                  <a16:creationId xmlns:a16="http://schemas.microsoft.com/office/drawing/2014/main" id="{ACDB4A37-BDC5-4A57-BFE1-E4194BF86AF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759567" y="714855"/>
              <a:ext cx="974256" cy="1873308"/>
            </a:xfrm>
            <a:prstGeom prst="rect">
              <a:avLst/>
            </a:prstGeom>
            <a:grpFill/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xdr:spPr>
        </xdr:pic>
        <xdr:pic>
          <xdr:nvPicPr>
            <xdr:cNvPr id="84" name="Imagen 83">
              <a:extLst>
                <a:ext uri="{FF2B5EF4-FFF2-40B4-BE49-F238E27FC236}">
                  <a16:creationId xmlns:a16="http://schemas.microsoft.com/office/drawing/2014/main" id="{EA299FEA-8282-4670-9952-1031663A675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0" y="5609584"/>
              <a:ext cx="947045" cy="1830058"/>
            </a:xfrm>
            <a:prstGeom prst="rect">
              <a:avLst/>
            </a:prstGeom>
            <a:grpFill/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</xdr:pic>
      </xdr:grp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FF5FFA2C-7C23-47C8-80C3-CB22049F45D1}"/>
              </a:ext>
            </a:extLst>
          </xdr:cNvPr>
          <xdr:cNvGrpSpPr/>
        </xdr:nvGrpSpPr>
        <xdr:grpSpPr>
          <a:xfrm>
            <a:off x="13379593" y="436461"/>
            <a:ext cx="4450836" cy="5350726"/>
            <a:chOff x="13674543" y="431271"/>
            <a:chExt cx="4456207" cy="5390469"/>
          </a:xfrm>
        </xdr:grpSpPr>
        <xdr:grpSp>
          <xdr:nvGrpSpPr>
            <xdr:cNvPr id="14" name="Grupo 13">
              <a:extLst>
                <a:ext uri="{FF2B5EF4-FFF2-40B4-BE49-F238E27FC236}">
                  <a16:creationId xmlns:a16="http://schemas.microsoft.com/office/drawing/2014/main" id="{05147969-0DF1-4BE9-9118-C1659A31D826}"/>
                </a:ext>
              </a:extLst>
            </xdr:cNvPr>
            <xdr:cNvGrpSpPr/>
          </xdr:nvGrpSpPr>
          <xdr:grpSpPr>
            <a:xfrm>
              <a:off x="13674543" y="431271"/>
              <a:ext cx="4456207" cy="5390469"/>
              <a:chOff x="14046581" y="430977"/>
              <a:chExt cx="4426354" cy="5289772"/>
            </a:xfrm>
          </xdr:grpSpPr>
          <xdr:pic>
            <xdr:nvPicPr>
              <xdr:cNvPr id="13" name="Imagen 12">
                <a:extLst>
                  <a:ext uri="{FF2B5EF4-FFF2-40B4-BE49-F238E27FC236}">
                    <a16:creationId xmlns:a16="http://schemas.microsoft.com/office/drawing/2014/main" id="{162FB7ED-339E-4C9A-B8C0-C3D048946576}"/>
                  </a:ext>
                </a:extLst>
              </xdr:cNvPr>
              <xdr:cNvPicPr>
                <a:picLocks/>
              </xdr:cNvPicPr>
            </xdr:nvPicPr>
            <xdr:blipFill>
              <a:blip xmlns:r="http://schemas.openxmlformats.org/officeDocument/2006/relationships" r:embed="rId18"/>
              <a:stretch>
                <a:fillRect/>
              </a:stretch>
            </xdr:blipFill>
            <xdr:spPr>
              <a:xfrm>
                <a:off x="14046581" y="430977"/>
                <a:ext cx="4426354" cy="5289772"/>
              </a:xfrm>
              <a:prstGeom prst="rect">
                <a:avLst/>
              </a:prstGeom>
            </xdr:spPr>
          </xdr:pic>
          <xdr:graphicFrame macro="">
            <xdr:nvGraphicFramePr>
              <xdr:cNvPr id="99" name="Gráfico 98">
                <a:extLst>
                  <a:ext uri="{FF2B5EF4-FFF2-40B4-BE49-F238E27FC236}">
                    <a16:creationId xmlns:a16="http://schemas.microsoft.com/office/drawing/2014/main" id="{9503C1FA-1265-40FB-ADA1-BE721BD08109}"/>
                  </a:ext>
                </a:extLst>
              </xdr:cNvPr>
              <xdr:cNvGraphicFramePr>
                <a:graphicFrameLocks noChangeAspect="1"/>
              </xdr:cNvGraphicFramePr>
            </xdr:nvGraphicFramePr>
            <xdr:xfrm>
              <a:off x="14246140" y="836753"/>
              <a:ext cx="4151108" cy="452688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9"/>
              </a:graphicData>
            </a:graphic>
          </xdr:graphicFrame>
        </xdr:grpSp>
        <xdr:sp macro="" textlink="">
          <xdr:nvSpPr>
            <xdr:cNvPr id="48" name="CuadroTexto 10">
              <a:extLst>
                <a:ext uri="{FF2B5EF4-FFF2-40B4-BE49-F238E27FC236}">
                  <a16:creationId xmlns:a16="http://schemas.microsoft.com/office/drawing/2014/main" id="{C5864C65-C0A5-437A-8C12-85B42F2BD3E0}"/>
                </a:ext>
              </a:extLst>
            </xdr:cNvPr>
            <xdr:cNvSpPr txBox="1"/>
          </xdr:nvSpPr>
          <xdr:spPr>
            <a:xfrm>
              <a:off x="15436404" y="672651"/>
              <a:ext cx="970750" cy="21619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tIns="0" bIns="0" rtlCol="0" anchor="ctr"/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MESOMORFO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BALANCEADO</a:t>
              </a:r>
            </a:p>
          </xdr:txBody>
        </xdr:sp>
        <xdr:sp macro="" textlink="">
          <xdr:nvSpPr>
            <xdr:cNvPr id="50" name="CuadroTexto 12">
              <a:extLst>
                <a:ext uri="{FF2B5EF4-FFF2-40B4-BE49-F238E27FC236}">
                  <a16:creationId xmlns:a16="http://schemas.microsoft.com/office/drawing/2014/main" id="{41E18059-2BFD-4FDB-ABA4-EC443F9B1462}"/>
                </a:ext>
              </a:extLst>
            </xdr:cNvPr>
            <xdr:cNvSpPr txBox="1"/>
          </xdr:nvSpPr>
          <xdr:spPr>
            <a:xfrm flipH="1">
              <a:off x="17272885" y="4705960"/>
              <a:ext cx="691270" cy="30905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none" lIns="36000" rIns="3600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ECTOMORFO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BALANCEADO</a:t>
              </a:r>
            </a:p>
          </xdr:txBody>
        </xdr:sp>
        <xdr:sp macro="" textlink="">
          <xdr:nvSpPr>
            <xdr:cNvPr id="103" name="CuadroTexto 10">
              <a:extLst>
                <a:ext uri="{FF2B5EF4-FFF2-40B4-BE49-F238E27FC236}">
                  <a16:creationId xmlns:a16="http://schemas.microsoft.com/office/drawing/2014/main" id="{443535E0-7A5C-45C1-BE02-4D5187CE3ACC}"/>
                </a:ext>
              </a:extLst>
            </xdr:cNvPr>
            <xdr:cNvSpPr txBox="1"/>
          </xdr:nvSpPr>
          <xdr:spPr>
            <a:xfrm>
              <a:off x="16547222" y="2135915"/>
              <a:ext cx="947686" cy="1083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non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ECTO-MESOMORFO</a:t>
              </a:r>
            </a:p>
          </xdr:txBody>
        </xdr:sp>
        <xdr:sp macro="" textlink="">
          <xdr:nvSpPr>
            <xdr:cNvPr id="104" name="CuadroTexto 10">
              <a:extLst>
                <a:ext uri="{FF2B5EF4-FFF2-40B4-BE49-F238E27FC236}">
                  <a16:creationId xmlns:a16="http://schemas.microsoft.com/office/drawing/2014/main" id="{D8982A9C-E1AC-4999-8DD0-009A2936216E}"/>
                </a:ext>
              </a:extLst>
            </xdr:cNvPr>
            <xdr:cNvSpPr txBox="1"/>
          </xdr:nvSpPr>
          <xdr:spPr>
            <a:xfrm>
              <a:off x="17095224" y="2746534"/>
              <a:ext cx="708518" cy="2198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MESOMORFO-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ECTOMORFO-</a:t>
              </a:r>
            </a:p>
          </xdr:txBody>
        </xdr:sp>
        <xdr:sp macro="" textlink="">
          <xdr:nvSpPr>
            <xdr:cNvPr id="105" name="CuadroTexto 10">
              <a:extLst>
                <a:ext uri="{FF2B5EF4-FFF2-40B4-BE49-F238E27FC236}">
                  <a16:creationId xmlns:a16="http://schemas.microsoft.com/office/drawing/2014/main" id="{6106142A-A67B-4D67-9A2F-A7438413E913}"/>
                </a:ext>
              </a:extLst>
            </xdr:cNvPr>
            <xdr:cNvSpPr txBox="1"/>
          </xdr:nvSpPr>
          <xdr:spPr>
            <a:xfrm>
              <a:off x="17258549" y="3502112"/>
              <a:ext cx="647604" cy="2198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MESO-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ECTOMORFO</a:t>
              </a:r>
            </a:p>
          </xdr:txBody>
        </xdr:sp>
        <xdr:sp macro="" textlink="">
          <xdr:nvSpPr>
            <xdr:cNvPr id="106" name="CuadroTexto 10">
              <a:extLst>
                <a:ext uri="{FF2B5EF4-FFF2-40B4-BE49-F238E27FC236}">
                  <a16:creationId xmlns:a16="http://schemas.microsoft.com/office/drawing/2014/main" id="{299C9DE6-B1C2-48BA-B1B9-BDBEC7A8479A}"/>
                </a:ext>
              </a:extLst>
            </xdr:cNvPr>
            <xdr:cNvSpPr txBox="1"/>
          </xdr:nvSpPr>
          <xdr:spPr>
            <a:xfrm>
              <a:off x="16694970" y="5039486"/>
              <a:ext cx="647605" cy="2198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ENDO-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ECTOMORFO</a:t>
              </a:r>
            </a:p>
          </xdr:txBody>
        </xdr:sp>
        <xdr:sp macro="" textlink="">
          <xdr:nvSpPr>
            <xdr:cNvPr id="107" name="CuadroTexto 10">
              <a:extLst>
                <a:ext uri="{FF2B5EF4-FFF2-40B4-BE49-F238E27FC236}">
                  <a16:creationId xmlns:a16="http://schemas.microsoft.com/office/drawing/2014/main" id="{B28E5498-A1B9-473F-B7DD-CBCC53BCD573}"/>
                </a:ext>
              </a:extLst>
            </xdr:cNvPr>
            <xdr:cNvSpPr txBox="1"/>
          </xdr:nvSpPr>
          <xdr:spPr>
            <a:xfrm>
              <a:off x="15266218" y="5351371"/>
              <a:ext cx="1332627" cy="2167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ECTOMORFO-ENDOMORFO</a:t>
              </a:r>
            </a:p>
          </xdr:txBody>
        </xdr:sp>
        <xdr:sp macro="" textlink="">
          <xdr:nvSpPr>
            <xdr:cNvPr id="108" name="CuadroTexto 10">
              <a:extLst>
                <a:ext uri="{FF2B5EF4-FFF2-40B4-BE49-F238E27FC236}">
                  <a16:creationId xmlns:a16="http://schemas.microsoft.com/office/drawing/2014/main" id="{4A236115-2BB3-4C4F-856D-835AE91980D5}"/>
                </a:ext>
              </a:extLst>
            </xdr:cNvPr>
            <xdr:cNvSpPr txBox="1"/>
          </xdr:nvSpPr>
          <xdr:spPr>
            <a:xfrm>
              <a:off x="14292394" y="2133840"/>
              <a:ext cx="970000" cy="1083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non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ENDO-MESOMORFO</a:t>
              </a:r>
            </a:p>
          </xdr:txBody>
        </xdr:sp>
        <xdr:sp macro="" textlink="">
          <xdr:nvSpPr>
            <xdr:cNvPr id="109" name="CuadroTexto 10">
              <a:extLst>
                <a:ext uri="{FF2B5EF4-FFF2-40B4-BE49-F238E27FC236}">
                  <a16:creationId xmlns:a16="http://schemas.microsoft.com/office/drawing/2014/main" id="{6C934605-4C66-4FA7-AB2E-04E037DE169A}"/>
                </a:ext>
              </a:extLst>
            </xdr:cNvPr>
            <xdr:cNvSpPr txBox="1"/>
          </xdr:nvSpPr>
          <xdr:spPr>
            <a:xfrm>
              <a:off x="14093396" y="2733084"/>
              <a:ext cx="708518" cy="2198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MESOMORFO-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ENDOMORFO</a:t>
              </a:r>
            </a:p>
          </xdr:txBody>
        </xdr:sp>
        <xdr:sp macro="" textlink="">
          <xdr:nvSpPr>
            <xdr:cNvPr id="110" name="CuadroTexto 10">
              <a:extLst>
                <a:ext uri="{FF2B5EF4-FFF2-40B4-BE49-F238E27FC236}">
                  <a16:creationId xmlns:a16="http://schemas.microsoft.com/office/drawing/2014/main" id="{456A4373-63BF-4C6D-87B4-FCB8E71542C6}"/>
                </a:ext>
              </a:extLst>
            </xdr:cNvPr>
            <xdr:cNvSpPr txBox="1"/>
          </xdr:nvSpPr>
          <xdr:spPr>
            <a:xfrm>
              <a:off x="13965838" y="3522815"/>
              <a:ext cx="669918" cy="2198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MESO-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ENDOMORFO</a:t>
              </a:r>
            </a:p>
          </xdr:txBody>
        </xdr:sp>
        <xdr:sp macro="" textlink="">
          <xdr:nvSpPr>
            <xdr:cNvPr id="111" name="CuadroTexto 10">
              <a:extLst>
                <a:ext uri="{FF2B5EF4-FFF2-40B4-BE49-F238E27FC236}">
                  <a16:creationId xmlns:a16="http://schemas.microsoft.com/office/drawing/2014/main" id="{1C20D629-1CB9-4843-9186-7C7ABB238F18}"/>
                </a:ext>
              </a:extLst>
            </xdr:cNvPr>
            <xdr:cNvSpPr txBox="1"/>
          </xdr:nvSpPr>
          <xdr:spPr>
            <a:xfrm>
              <a:off x="14442213" y="5048542"/>
              <a:ext cx="669918" cy="21984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36000" tIns="0" rIns="36000" bIns="0" rtlCol="0" anchor="ctr">
              <a:spAutoFit/>
            </a:bodyPr>
            <a:lstStyle>
              <a:defPPr>
                <a:defRPr lang="es-ES"/>
              </a:defPPr>
              <a:lvl1pPr marL="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ECTO-</a:t>
              </a:r>
            </a:p>
            <a:p>
              <a:pPr algn="ctr"/>
              <a:r>
                <a:rPr lang="es-419" sz="700" b="1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rPr>
                <a:t>ENDOMORFO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152655</xdr:colOff>
      <xdr:row>1</xdr:row>
      <xdr:rowOff>62162</xdr:rowOff>
    </xdr:from>
    <xdr:to>
      <xdr:col>19</xdr:col>
      <xdr:colOff>535239</xdr:colOff>
      <xdr:row>51</xdr:row>
      <xdr:rowOff>146574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B3BA888D-0209-44EA-AFDC-441842125F9A}"/>
            </a:ext>
          </a:extLst>
        </xdr:cNvPr>
        <xdr:cNvGrpSpPr/>
      </xdr:nvGrpSpPr>
      <xdr:grpSpPr>
        <a:xfrm>
          <a:off x="11956728" y="414230"/>
          <a:ext cx="5350660" cy="5287202"/>
          <a:chOff x="11956729" y="414266"/>
          <a:chExt cx="5350680" cy="5331409"/>
        </a:xfrm>
      </xdr:grpSpPr>
      <xdr:grpSp>
        <xdr:nvGrpSpPr>
          <xdr:cNvPr id="98" name="Grupo 97">
            <a:extLst>
              <a:ext uri="{FF2B5EF4-FFF2-40B4-BE49-F238E27FC236}">
                <a16:creationId xmlns:a16="http://schemas.microsoft.com/office/drawing/2014/main" id="{4D362684-470F-45A4-9977-6953A8FFC21D}"/>
              </a:ext>
            </a:extLst>
          </xdr:cNvPr>
          <xdr:cNvGrpSpPr/>
        </xdr:nvGrpSpPr>
        <xdr:grpSpPr>
          <a:xfrm>
            <a:off x="11956729" y="414266"/>
            <a:ext cx="5350680" cy="5331409"/>
            <a:chOff x="11956726" y="406362"/>
            <a:chExt cx="5334746" cy="5290877"/>
          </a:xfrm>
        </xdr:grpSpPr>
        <xdr:pic>
          <xdr:nvPicPr>
            <xdr:cNvPr id="70" name="Imagen 69">
              <a:extLst>
                <a:ext uri="{FF2B5EF4-FFF2-40B4-BE49-F238E27FC236}">
                  <a16:creationId xmlns:a16="http://schemas.microsoft.com/office/drawing/2014/main" id="{736FCF64-FD83-4D1D-9A20-85A3AECCDB3E}"/>
                </a:ext>
              </a:extLst>
            </xdr:cNvPr>
            <xdr:cNvPicPr>
              <a:picLocks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12462101" y="406362"/>
              <a:ext cx="4446482" cy="5274522"/>
            </a:xfrm>
            <a:prstGeom prst="rect">
              <a:avLst/>
            </a:prstGeom>
          </xdr:spPr>
        </xdr:pic>
        <xdr:graphicFrame macro="">
          <xdr:nvGraphicFramePr>
            <xdr:cNvPr id="71" name="Gráfico 70">
              <a:extLst>
                <a:ext uri="{FF2B5EF4-FFF2-40B4-BE49-F238E27FC236}">
                  <a16:creationId xmlns:a16="http://schemas.microsoft.com/office/drawing/2014/main" id="{AFE8117F-A869-4773-AF1C-69D3D82D8F1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12658658" y="830445"/>
            <a:ext cx="4160510" cy="449482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pic>
          <xdr:nvPicPr>
            <xdr:cNvPr id="94" name="Imagen 93">
              <a:extLst>
                <a:ext uri="{FF2B5EF4-FFF2-40B4-BE49-F238E27FC236}">
                  <a16:creationId xmlns:a16="http://schemas.microsoft.com/office/drawing/2014/main" id="{E02DC07D-E792-4B44-8E73-A2865B3F69D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6892564" y="4338016"/>
              <a:ext cx="398908" cy="1359223"/>
            </a:xfrm>
            <a:prstGeom prst="rect">
              <a:avLst/>
            </a:prstGeom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xdr:spPr>
        </xdr:pic>
        <xdr:pic>
          <xdr:nvPicPr>
            <xdr:cNvPr id="95" name="Imagen 94">
              <a:extLst>
                <a:ext uri="{FF2B5EF4-FFF2-40B4-BE49-F238E27FC236}">
                  <a16:creationId xmlns:a16="http://schemas.microsoft.com/office/drawing/2014/main" id="{1F3BEAAD-B33E-4D26-A53E-EAD607E1C46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3986862" y="571917"/>
              <a:ext cx="399876" cy="1359223"/>
            </a:xfrm>
            <a:prstGeom prst="rect">
              <a:avLst/>
            </a:prstGeom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xdr:spPr>
        </xdr:pic>
        <xdr:pic>
          <xdr:nvPicPr>
            <xdr:cNvPr id="96" name="Imagen 95">
              <a:extLst>
                <a:ext uri="{FF2B5EF4-FFF2-40B4-BE49-F238E27FC236}">
                  <a16:creationId xmlns:a16="http://schemas.microsoft.com/office/drawing/2014/main" id="{F2641362-3947-45CC-B554-335CC510205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1956726" y="4338016"/>
              <a:ext cx="475670" cy="1359223"/>
            </a:xfrm>
            <a:prstGeom prst="rect">
              <a:avLst/>
            </a:prstGeom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xdr:spPr>
        </xdr:pic>
      </xdr:grpSp>
      <xdr:sp macro="" textlink="">
        <xdr:nvSpPr>
          <xdr:cNvPr id="32" name="CuadroTexto 11">
            <a:extLst>
              <a:ext uri="{FF2B5EF4-FFF2-40B4-BE49-F238E27FC236}">
                <a16:creationId xmlns:a16="http://schemas.microsoft.com/office/drawing/2014/main" id="{37CE7D99-0134-4AE4-9FB3-C3DF611AF753}"/>
              </a:ext>
            </a:extLst>
          </xdr:cNvPr>
          <xdr:cNvSpPr txBox="1"/>
        </xdr:nvSpPr>
        <xdr:spPr>
          <a:xfrm>
            <a:off x="12678942" y="4633970"/>
            <a:ext cx="691270" cy="3090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rIns="3600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ENDOMORFO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BALANCEADO</a:t>
            </a:r>
            <a:endParaRPr lang="es-419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9" name="CuadroTexto 10">
            <a:extLst>
              <a:ext uri="{FF2B5EF4-FFF2-40B4-BE49-F238E27FC236}">
                <a16:creationId xmlns:a16="http://schemas.microsoft.com/office/drawing/2014/main" id="{20DA438A-7ACF-4EAA-B245-A510A10EC0CB}"/>
              </a:ext>
            </a:extLst>
          </xdr:cNvPr>
          <xdr:cNvSpPr txBox="1"/>
        </xdr:nvSpPr>
        <xdr:spPr>
          <a:xfrm>
            <a:off x="14219981" y="670078"/>
            <a:ext cx="969675" cy="2161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MESOMORFO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BALANCEADO</a:t>
            </a:r>
          </a:p>
        </xdr:txBody>
      </xdr:sp>
      <xdr:sp macro="" textlink="">
        <xdr:nvSpPr>
          <xdr:cNvPr id="60" name="CuadroTexto 12">
            <a:extLst>
              <a:ext uri="{FF2B5EF4-FFF2-40B4-BE49-F238E27FC236}">
                <a16:creationId xmlns:a16="http://schemas.microsoft.com/office/drawing/2014/main" id="{607B3D68-8B1F-4F1F-947B-3E93EA7F6CEF}"/>
              </a:ext>
            </a:extLst>
          </xdr:cNvPr>
          <xdr:cNvSpPr txBox="1"/>
        </xdr:nvSpPr>
        <xdr:spPr>
          <a:xfrm flipH="1">
            <a:off x="16064644" y="4632404"/>
            <a:ext cx="690505" cy="3081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rIns="3600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ECTOMORFO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BALANCEADO</a:t>
            </a:r>
          </a:p>
        </xdr:txBody>
      </xdr:sp>
      <xdr:sp macro="" textlink="">
        <xdr:nvSpPr>
          <xdr:cNvPr id="61" name="CuadroTexto 10">
            <a:extLst>
              <a:ext uri="{FF2B5EF4-FFF2-40B4-BE49-F238E27FC236}">
                <a16:creationId xmlns:a16="http://schemas.microsoft.com/office/drawing/2014/main" id="{915B9A7B-940B-4231-AF9E-CCEF4CCF9106}"/>
              </a:ext>
            </a:extLst>
          </xdr:cNvPr>
          <xdr:cNvSpPr txBox="1"/>
        </xdr:nvSpPr>
        <xdr:spPr>
          <a:xfrm>
            <a:off x="15329569" y="2125074"/>
            <a:ext cx="946637" cy="108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ECTO-MESOMORFO</a:t>
            </a:r>
          </a:p>
        </xdr:txBody>
      </xdr:sp>
      <xdr:sp macro="" textlink="">
        <xdr:nvSpPr>
          <xdr:cNvPr id="62" name="CuadroTexto 10">
            <a:extLst>
              <a:ext uri="{FF2B5EF4-FFF2-40B4-BE49-F238E27FC236}">
                <a16:creationId xmlns:a16="http://schemas.microsoft.com/office/drawing/2014/main" id="{91B6A1BB-D863-4877-B506-6771A5FDED98}"/>
              </a:ext>
            </a:extLst>
          </xdr:cNvPr>
          <xdr:cNvSpPr txBox="1"/>
        </xdr:nvSpPr>
        <xdr:spPr>
          <a:xfrm>
            <a:off x="15876965" y="2697814"/>
            <a:ext cx="707734" cy="2161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MESOMORFO-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ECTOMORFO-</a:t>
            </a:r>
          </a:p>
        </xdr:txBody>
      </xdr:sp>
      <xdr:sp macro="" textlink="">
        <xdr:nvSpPr>
          <xdr:cNvPr id="63" name="CuadroTexto 10">
            <a:extLst>
              <a:ext uri="{FF2B5EF4-FFF2-40B4-BE49-F238E27FC236}">
                <a16:creationId xmlns:a16="http://schemas.microsoft.com/office/drawing/2014/main" id="{06C9A284-E641-4E01-A35E-E6339CA64C98}"/>
              </a:ext>
            </a:extLst>
          </xdr:cNvPr>
          <xdr:cNvSpPr txBox="1"/>
        </xdr:nvSpPr>
        <xdr:spPr>
          <a:xfrm>
            <a:off x="16040109" y="3440943"/>
            <a:ext cx="646887" cy="2201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MESO-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ECTOMORFO</a:t>
            </a:r>
          </a:p>
        </xdr:txBody>
      </xdr:sp>
      <xdr:sp macro="" textlink="">
        <xdr:nvSpPr>
          <xdr:cNvPr id="64" name="CuadroTexto 10">
            <a:extLst>
              <a:ext uri="{FF2B5EF4-FFF2-40B4-BE49-F238E27FC236}">
                <a16:creationId xmlns:a16="http://schemas.microsoft.com/office/drawing/2014/main" id="{4ADA62C4-E719-4400-BBF3-FD65DD398822}"/>
              </a:ext>
            </a:extLst>
          </xdr:cNvPr>
          <xdr:cNvSpPr txBox="1"/>
        </xdr:nvSpPr>
        <xdr:spPr>
          <a:xfrm>
            <a:off x="15476796" y="4954238"/>
            <a:ext cx="647604" cy="2167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ENDO-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ECTOMORFO</a:t>
            </a:r>
          </a:p>
        </xdr:txBody>
      </xdr:sp>
      <xdr:sp macro="" textlink="">
        <xdr:nvSpPr>
          <xdr:cNvPr id="65" name="CuadroTexto 10">
            <a:extLst>
              <a:ext uri="{FF2B5EF4-FFF2-40B4-BE49-F238E27FC236}">
                <a16:creationId xmlns:a16="http://schemas.microsoft.com/office/drawing/2014/main" id="{BEE504BE-B5F6-4EBA-8018-056DFFEED186}"/>
              </a:ext>
            </a:extLst>
          </xdr:cNvPr>
          <xdr:cNvSpPr txBox="1"/>
        </xdr:nvSpPr>
        <xdr:spPr>
          <a:xfrm>
            <a:off x="14008432" y="5312922"/>
            <a:ext cx="1403233" cy="1080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ECTOMORFO-ENDOMORFO</a:t>
            </a:r>
          </a:p>
        </xdr:txBody>
      </xdr:sp>
      <xdr:sp macro="" textlink="">
        <xdr:nvSpPr>
          <xdr:cNvPr id="66" name="CuadroTexto 10">
            <a:extLst>
              <a:ext uri="{FF2B5EF4-FFF2-40B4-BE49-F238E27FC236}">
                <a16:creationId xmlns:a16="http://schemas.microsoft.com/office/drawing/2014/main" id="{42C1D8E5-8104-4E71-8DB4-9212446E18D4}"/>
              </a:ext>
            </a:extLst>
          </xdr:cNvPr>
          <xdr:cNvSpPr txBox="1"/>
        </xdr:nvSpPr>
        <xdr:spPr>
          <a:xfrm>
            <a:off x="13076699" y="2119952"/>
            <a:ext cx="970001" cy="1083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ENDO-MESOMORFO</a:t>
            </a:r>
          </a:p>
        </xdr:txBody>
      </xdr:sp>
      <xdr:sp macro="" textlink="">
        <xdr:nvSpPr>
          <xdr:cNvPr id="67" name="CuadroTexto 10">
            <a:extLst>
              <a:ext uri="{FF2B5EF4-FFF2-40B4-BE49-F238E27FC236}">
                <a16:creationId xmlns:a16="http://schemas.microsoft.com/office/drawing/2014/main" id="{2CAB860B-C280-4392-B032-A71477561B7D}"/>
              </a:ext>
            </a:extLst>
          </xdr:cNvPr>
          <xdr:cNvSpPr txBox="1"/>
        </xdr:nvSpPr>
        <xdr:spPr>
          <a:xfrm>
            <a:off x="12878460" y="2704397"/>
            <a:ext cx="707734" cy="2161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MESOMORFO-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ENDOMORFO</a:t>
            </a:r>
          </a:p>
        </xdr:txBody>
      </xdr:sp>
      <xdr:sp macro="" textlink="">
        <xdr:nvSpPr>
          <xdr:cNvPr id="68" name="CuadroTexto 10">
            <a:extLst>
              <a:ext uri="{FF2B5EF4-FFF2-40B4-BE49-F238E27FC236}">
                <a16:creationId xmlns:a16="http://schemas.microsoft.com/office/drawing/2014/main" id="{E748D2A3-36E7-4260-99A1-04DDD08D16F2}"/>
              </a:ext>
            </a:extLst>
          </xdr:cNvPr>
          <xdr:cNvSpPr txBox="1"/>
        </xdr:nvSpPr>
        <xdr:spPr>
          <a:xfrm>
            <a:off x="12750855" y="3443545"/>
            <a:ext cx="669552" cy="2161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MESO-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ENDOMORFO</a:t>
            </a:r>
          </a:p>
        </xdr:txBody>
      </xdr:sp>
      <xdr:sp macro="" textlink="">
        <xdr:nvSpPr>
          <xdr:cNvPr id="69" name="CuadroTexto 10">
            <a:extLst>
              <a:ext uri="{FF2B5EF4-FFF2-40B4-BE49-F238E27FC236}">
                <a16:creationId xmlns:a16="http://schemas.microsoft.com/office/drawing/2014/main" id="{E837D6FF-5FD3-48ED-AA59-11074033CABB}"/>
              </a:ext>
            </a:extLst>
          </xdr:cNvPr>
          <xdr:cNvSpPr txBox="1"/>
        </xdr:nvSpPr>
        <xdr:spPr>
          <a:xfrm>
            <a:off x="13258860" y="4946025"/>
            <a:ext cx="669176" cy="2695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36000" tIns="0" rIns="36000" bIns="0" rtlCol="0" anchor="ctr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ECTO-</a:t>
            </a:r>
          </a:p>
          <a:p>
            <a:pPr algn="ctr"/>
            <a:r>
              <a:rPr lang="es-419" sz="7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ENDOMORFO</a:t>
            </a:r>
          </a:p>
        </xdr:txBody>
      </xdr:sp>
    </xdr:grpSp>
    <xdr:clientData/>
  </xdr:twoCellAnchor>
  <xdr:twoCellAnchor>
    <xdr:from>
      <xdr:col>21</xdr:col>
      <xdr:colOff>899732</xdr:colOff>
      <xdr:row>0</xdr:row>
      <xdr:rowOff>264051</xdr:rowOff>
    </xdr:from>
    <xdr:to>
      <xdr:col>28</xdr:col>
      <xdr:colOff>227553</xdr:colOff>
      <xdr:row>57</xdr:row>
      <xdr:rowOff>78238</xdr:rowOff>
    </xdr:to>
    <xdr:grpSp>
      <xdr:nvGrpSpPr>
        <xdr:cNvPr id="72" name="Grupo 71">
          <a:extLst>
            <a:ext uri="{FF2B5EF4-FFF2-40B4-BE49-F238E27FC236}">
              <a16:creationId xmlns:a16="http://schemas.microsoft.com/office/drawing/2014/main" id="{01FCB56D-BC0E-4135-8099-335DBB776D5A}"/>
            </a:ext>
          </a:extLst>
        </xdr:cNvPr>
        <xdr:cNvGrpSpPr/>
      </xdr:nvGrpSpPr>
      <xdr:grpSpPr>
        <a:xfrm>
          <a:off x="18415135" y="264051"/>
          <a:ext cx="0" cy="5505960"/>
          <a:chOff x="12899572" y="129918"/>
          <a:chExt cx="6650147" cy="6806801"/>
        </a:xfrm>
      </xdr:grpSpPr>
      <xdr:grpSp>
        <xdr:nvGrpSpPr>
          <xdr:cNvPr id="73" name="Grupo 72">
            <a:extLst>
              <a:ext uri="{FF2B5EF4-FFF2-40B4-BE49-F238E27FC236}">
                <a16:creationId xmlns:a16="http://schemas.microsoft.com/office/drawing/2014/main" id="{F484D02B-93B6-4E91-96AA-6D9E670A54B3}"/>
              </a:ext>
            </a:extLst>
          </xdr:cNvPr>
          <xdr:cNvGrpSpPr/>
        </xdr:nvGrpSpPr>
        <xdr:grpSpPr>
          <a:xfrm>
            <a:off x="13066290" y="145044"/>
            <a:ext cx="6483429" cy="6791675"/>
            <a:chOff x="12522332" y="69272"/>
            <a:chExt cx="6433349" cy="6615546"/>
          </a:xfrm>
        </xdr:grpSpPr>
        <xdr:grpSp>
          <xdr:nvGrpSpPr>
            <xdr:cNvPr id="75" name="Grupo 74">
              <a:extLst>
                <a:ext uri="{FF2B5EF4-FFF2-40B4-BE49-F238E27FC236}">
                  <a16:creationId xmlns:a16="http://schemas.microsoft.com/office/drawing/2014/main" id="{10ADC535-691B-41BD-A5F1-12AAB91638D2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2847303" y="2360544"/>
              <a:ext cx="2079268" cy="964471"/>
              <a:chOff x="16465826" y="3834848"/>
              <a:chExt cx="3558474" cy="1695519"/>
            </a:xfrm>
          </xdr:grpSpPr>
          <xdr:pic>
            <xdr:nvPicPr>
              <xdr:cNvPr id="89" name="Imagen 88">
                <a:extLst>
                  <a:ext uri="{FF2B5EF4-FFF2-40B4-BE49-F238E27FC236}">
                    <a16:creationId xmlns:a16="http://schemas.microsoft.com/office/drawing/2014/main" id="{D5E571C4-46EB-4422-97C8-565DC61CDD2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>
              <a:xfrm>
                <a:off x="16679319" y="3834848"/>
                <a:ext cx="3131489" cy="805106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  <xdr:pic>
            <xdr:nvPicPr>
              <xdr:cNvPr id="90" name="Imagen 89">
                <a:extLst>
                  <a:ext uri="{FF2B5EF4-FFF2-40B4-BE49-F238E27FC236}">
                    <a16:creationId xmlns:a16="http://schemas.microsoft.com/office/drawing/2014/main" id="{C1143FDE-F8E4-4C48-8E07-A5088F36786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/>
              <a:stretch>
                <a:fillRect/>
              </a:stretch>
            </xdr:blipFill>
            <xdr:spPr>
              <a:xfrm>
                <a:off x="16465826" y="4723966"/>
                <a:ext cx="3558474" cy="806401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</xdr:grpSp>
        <xdr:grpSp>
          <xdr:nvGrpSpPr>
            <xdr:cNvPr id="76" name="Grupo 75">
              <a:extLst>
                <a:ext uri="{FF2B5EF4-FFF2-40B4-BE49-F238E27FC236}">
                  <a16:creationId xmlns:a16="http://schemas.microsoft.com/office/drawing/2014/main" id="{D362E868-2FA5-48E9-85C7-F6F04E68D223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5692745" y="3689764"/>
              <a:ext cx="3122965" cy="959144"/>
              <a:chOff x="15629283" y="2818403"/>
              <a:chExt cx="4618028" cy="1449770"/>
            </a:xfrm>
          </xdr:grpSpPr>
          <xdr:pic>
            <xdr:nvPicPr>
              <xdr:cNvPr id="87" name="Imagen 86">
                <a:extLst>
                  <a:ext uri="{FF2B5EF4-FFF2-40B4-BE49-F238E27FC236}">
                    <a16:creationId xmlns:a16="http://schemas.microsoft.com/office/drawing/2014/main" id="{6D5A3804-5085-4F57-8313-CFC918044FF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8"/>
              <a:stretch>
                <a:fillRect/>
              </a:stretch>
            </xdr:blipFill>
            <xdr:spPr>
              <a:xfrm>
                <a:off x="15629283" y="3586370"/>
                <a:ext cx="4618028" cy="681803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  <xdr:pic>
            <xdr:nvPicPr>
              <xdr:cNvPr id="88" name="Imagen 87">
                <a:extLst>
                  <a:ext uri="{FF2B5EF4-FFF2-40B4-BE49-F238E27FC236}">
                    <a16:creationId xmlns:a16="http://schemas.microsoft.com/office/drawing/2014/main" id="{22B0E310-4DDE-496D-9873-6C7D6A49F6D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/>
              <a:stretch>
                <a:fillRect/>
              </a:stretch>
            </xdr:blipFill>
            <xdr:spPr>
              <a:xfrm>
                <a:off x="15670584" y="2818403"/>
                <a:ext cx="4535425" cy="666288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</xdr:grpSp>
        <xdr:grpSp>
          <xdr:nvGrpSpPr>
            <xdr:cNvPr id="77" name="Grupo 76">
              <a:extLst>
                <a:ext uri="{FF2B5EF4-FFF2-40B4-BE49-F238E27FC236}">
                  <a16:creationId xmlns:a16="http://schemas.microsoft.com/office/drawing/2014/main" id="{00247E4B-0260-4C72-9DF1-5D4A7726A4B2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5794185" y="69272"/>
              <a:ext cx="3161496" cy="1310352"/>
              <a:chOff x="15649575" y="0"/>
              <a:chExt cx="5254171" cy="2199226"/>
            </a:xfrm>
          </xdr:grpSpPr>
          <xdr:pic>
            <xdr:nvPicPr>
              <xdr:cNvPr id="85" name="Imagen 84">
                <a:extLst>
                  <a:ext uri="{FF2B5EF4-FFF2-40B4-BE49-F238E27FC236}">
                    <a16:creationId xmlns:a16="http://schemas.microsoft.com/office/drawing/2014/main" id="{446AAC31-B3F0-4A31-929C-0DA69C9E1D7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0"/>
              <a:stretch>
                <a:fillRect/>
              </a:stretch>
            </xdr:blipFill>
            <xdr:spPr>
              <a:xfrm>
                <a:off x="15649575" y="0"/>
                <a:ext cx="5254171" cy="1340931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  <xdr:pic>
            <xdr:nvPicPr>
              <xdr:cNvPr id="86" name="Imagen 85">
                <a:extLst>
                  <a:ext uri="{FF2B5EF4-FFF2-40B4-BE49-F238E27FC236}">
                    <a16:creationId xmlns:a16="http://schemas.microsoft.com/office/drawing/2014/main" id="{CD493B92-0E29-4082-A5A9-4F5BAB5299C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1"/>
              <a:stretch>
                <a:fillRect/>
              </a:stretch>
            </xdr:blipFill>
            <xdr:spPr>
              <a:xfrm>
                <a:off x="16600261" y="1417060"/>
                <a:ext cx="3352798" cy="782166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</xdr:grpSp>
        <xdr:grpSp>
          <xdr:nvGrpSpPr>
            <xdr:cNvPr id="78" name="Grupo 77">
              <a:extLst>
                <a:ext uri="{FF2B5EF4-FFF2-40B4-BE49-F238E27FC236}">
                  <a16:creationId xmlns:a16="http://schemas.microsoft.com/office/drawing/2014/main" id="{9BC4D335-4ACC-4464-BEAE-8B3A3B54DFBB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2734059" y="3612573"/>
              <a:ext cx="2303134" cy="1024322"/>
              <a:chOff x="12153900" y="3571875"/>
              <a:chExt cx="3592284" cy="1629484"/>
            </a:xfrm>
          </xdr:grpSpPr>
          <xdr:pic>
            <xdr:nvPicPr>
              <xdr:cNvPr id="83" name="Imagen 82">
                <a:extLst>
                  <a:ext uri="{FF2B5EF4-FFF2-40B4-BE49-F238E27FC236}">
                    <a16:creationId xmlns:a16="http://schemas.microsoft.com/office/drawing/2014/main" id="{FC714AC6-9277-4CF3-B171-2821E5AE708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2"/>
              <a:stretch>
                <a:fillRect/>
              </a:stretch>
            </xdr:blipFill>
            <xdr:spPr>
              <a:xfrm>
                <a:off x="12153900" y="3571875"/>
                <a:ext cx="3592284" cy="757197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  <xdr:pic>
            <xdr:nvPicPr>
              <xdr:cNvPr id="84" name="Imagen 83">
                <a:extLst>
                  <a:ext uri="{FF2B5EF4-FFF2-40B4-BE49-F238E27FC236}">
                    <a16:creationId xmlns:a16="http://schemas.microsoft.com/office/drawing/2014/main" id="{3432CE45-E566-418D-8B30-F02132C4561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3"/>
              <a:stretch>
                <a:fillRect/>
              </a:stretch>
            </xdr:blipFill>
            <xdr:spPr>
              <a:xfrm>
                <a:off x="12751399" y="4412959"/>
                <a:ext cx="2397286" cy="788400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</xdr:grpSp>
        <xdr:grpSp>
          <xdr:nvGrpSpPr>
            <xdr:cNvPr id="79" name="Grupo 78">
              <a:extLst>
                <a:ext uri="{FF2B5EF4-FFF2-40B4-BE49-F238E27FC236}">
                  <a16:creationId xmlns:a16="http://schemas.microsoft.com/office/drawing/2014/main" id="{7D6A6E87-6257-4221-BFAF-771045D87413}"/>
                </a:ext>
              </a:extLst>
            </xdr:cNvPr>
            <xdr:cNvGrpSpPr/>
          </xdr:nvGrpSpPr>
          <xdr:grpSpPr>
            <a:xfrm>
              <a:off x="12522332" y="4791825"/>
              <a:ext cx="6356018" cy="1892993"/>
              <a:chOff x="12522332" y="4791825"/>
              <a:chExt cx="6356018" cy="1892993"/>
            </a:xfrm>
          </xdr:grpSpPr>
          <xdr:pic>
            <xdr:nvPicPr>
              <xdr:cNvPr id="80" name="Imagen 79">
                <a:extLst>
                  <a:ext uri="{FF2B5EF4-FFF2-40B4-BE49-F238E27FC236}">
                    <a16:creationId xmlns:a16="http://schemas.microsoft.com/office/drawing/2014/main" id="{A2B7FC14-168C-4C74-BAF8-C18F9AAB03C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4"/>
              <a:stretch>
                <a:fillRect/>
              </a:stretch>
            </xdr:blipFill>
            <xdr:spPr>
              <a:xfrm>
                <a:off x="15710423" y="4819998"/>
                <a:ext cx="3167927" cy="1173205"/>
              </a:xfrm>
              <a:prstGeom prst="rect">
                <a:avLst/>
              </a:prstGeom>
              <a:ln>
                <a:solidFill>
                  <a:sysClr val="windowText" lastClr="000000"/>
                </a:solidFill>
              </a:ln>
            </xdr:spPr>
          </xdr:pic>
          <xdr:pic>
            <xdr:nvPicPr>
              <xdr:cNvPr id="81" name="Imagen 80">
                <a:extLst>
                  <a:ext uri="{FF2B5EF4-FFF2-40B4-BE49-F238E27FC236}">
                    <a16:creationId xmlns:a16="http://schemas.microsoft.com/office/drawing/2014/main" id="{A0E6A39F-0086-4CBB-ACFC-7FC2D759D18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5"/>
              <a:stretch>
                <a:fillRect/>
              </a:stretch>
            </xdr:blipFill>
            <xdr:spPr>
              <a:xfrm>
                <a:off x="12522332" y="4791825"/>
                <a:ext cx="2937794" cy="824501"/>
              </a:xfrm>
              <a:prstGeom prst="rect">
                <a:avLst/>
              </a:prstGeom>
            </xdr:spPr>
          </xdr:pic>
          <xdr:pic>
            <xdr:nvPicPr>
              <xdr:cNvPr id="82" name="Imagen 81">
                <a:extLst>
                  <a:ext uri="{FF2B5EF4-FFF2-40B4-BE49-F238E27FC236}">
                    <a16:creationId xmlns:a16="http://schemas.microsoft.com/office/drawing/2014/main" id="{AF106788-B0F7-4384-AD80-92921998125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/>
              <a:stretch>
                <a:fillRect/>
              </a:stretch>
            </xdr:blipFill>
            <xdr:spPr>
              <a:xfrm>
                <a:off x="12537055" y="5782466"/>
                <a:ext cx="3065758" cy="902352"/>
              </a:xfrm>
              <a:prstGeom prst="rect">
                <a:avLst/>
              </a:prstGeom>
            </xdr:spPr>
          </xdr:pic>
        </xdr:grpSp>
      </xdr:grpSp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0ED2F23A-1B4B-4404-ABCB-21BEAE7A3AA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/>
          <a:srcRect b="3376"/>
          <a:stretch/>
        </xdr:blipFill>
        <xdr:spPr>
          <a:xfrm>
            <a:off x="12899572" y="129918"/>
            <a:ext cx="3333750" cy="1637384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676275</xdr:colOff>
      <xdr:row>22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CDF202A-E817-411F-984E-D43135FFDB26}"/>
            </a:ext>
          </a:extLst>
        </xdr:cNvPr>
        <xdr:cNvSpPr txBox="1"/>
      </xdr:nvSpPr>
      <xdr:spPr>
        <a:xfrm>
          <a:off x="0" y="0"/>
          <a:ext cx="5705475" cy="4057650"/>
        </a:xfrm>
        <a:prstGeom prst="rect">
          <a:avLst/>
        </a:prstGeom>
        <a:solidFill>
          <a:srgbClr val="9FB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La ecuacion de Durnin-Womersley para calcular la densidad corporal, seguida de la formula de Siri para hallar el % de grasa, son las que tienen una menor diferencia intermetodos con respecto a la DXA (</a:t>
          </a:r>
          <a:r>
            <a:rPr lang="es-419" sz="1600" b="1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absorciometría de energía dual de rayos X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.)</a:t>
          </a:r>
        </a:p>
        <a:p>
          <a:endParaRPr lang="es-419" sz="1600" b="0" i="0" u="none" strike="noStrike" baseline="0">
            <a:solidFill>
              <a:schemeClr val="dk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Maximiliano Kammerer Lopez</a:t>
          </a:r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Natalia del Carmen Ceballos Feria</a:t>
          </a:r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Maria Camila Mayor Rengifo</a:t>
          </a:r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Hugo Hernando Hoyos Garcia</a:t>
          </a:r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y Santiago Gomez Velasquez</a:t>
          </a:r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</a:p>
        <a:p>
          <a:endParaRPr lang="es-419" sz="1600" b="0" i="0" u="none" strike="noStrike" baseline="30000">
            <a:solidFill>
              <a:schemeClr val="dk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Universidad CES. Medellin, Antioquia, Colombia. </a:t>
          </a:r>
        </a:p>
        <a:p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Deportivo Independiente Medellin. Medellin, Antioquia, Colombia. </a:t>
          </a:r>
        </a:p>
        <a:p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America de Cali. Cali, Valle del Cauca, Colombia. </a:t>
          </a:r>
        </a:p>
        <a:p>
          <a:r>
            <a:rPr lang="es-419" sz="1600" b="0" i="0" u="none" strike="noStrike" baseline="3000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es-419" sz="1600" b="0" i="0" u="none" strike="noStrike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Leones FC. Itagui-Ditaires, Antioquia, Colombia</a:t>
          </a:r>
          <a:endParaRPr lang="es-419" sz="16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0909-AC3D-422A-A8EB-DAA9D11AC6FF}">
  <sheetPr>
    <tabColor rgb="FF008000"/>
  </sheetPr>
  <dimension ref="A1:S30"/>
  <sheetViews>
    <sheetView showGridLines="0" showRowColHeaders="0" workbookViewId="0">
      <selection activeCell="K9" sqref="K9:K10"/>
    </sheetView>
  </sheetViews>
  <sheetFormatPr baseColWidth="10" defaultColWidth="0" defaultRowHeight="14.4" zeroHeight="1" x14ac:dyDescent="0.25"/>
  <cols>
    <col min="1" max="3" width="11.5546875" style="61" customWidth="1"/>
    <col min="4" max="4" width="6.109375" style="61" customWidth="1"/>
    <col min="5" max="5" width="7.33203125" style="61" customWidth="1"/>
    <col min="6" max="6" width="20.5546875" style="61" customWidth="1"/>
    <col min="7" max="7" width="22.5546875" style="61" customWidth="1"/>
    <col min="8" max="8" width="9.33203125" style="61" customWidth="1"/>
    <col min="9" max="9" width="5.33203125" style="61" bestFit="1" customWidth="1"/>
    <col min="10" max="10" width="6" style="61" customWidth="1"/>
    <col min="11" max="11" width="13" style="61" customWidth="1"/>
    <col min="12" max="19" width="11.5546875" style="61" customWidth="1"/>
    <col min="20" max="16384" width="11.5546875" style="61" hidden="1"/>
  </cols>
  <sheetData>
    <row r="1" spans="6:16" x14ac:dyDescent="0.25"/>
    <row r="2" spans="6:16" x14ac:dyDescent="0.25">
      <c r="G2" s="69" t="s">
        <v>120</v>
      </c>
      <c r="H2" s="70"/>
      <c r="K2" s="68" t="s">
        <v>128</v>
      </c>
      <c r="L2" s="68"/>
      <c r="M2" s="68"/>
      <c r="N2" s="68"/>
      <c r="O2" s="68"/>
      <c r="P2" s="68"/>
    </row>
    <row r="3" spans="6:16" x14ac:dyDescent="0.25">
      <c r="G3" s="69"/>
      <c r="H3" s="70"/>
      <c r="K3" s="68"/>
      <c r="L3" s="68"/>
      <c r="M3" s="68"/>
      <c r="N3" s="68"/>
      <c r="O3" s="68"/>
      <c r="P3" s="68"/>
    </row>
    <row r="4" spans="6:16" ht="15.05" thickBot="1" x14ac:dyDescent="0.3"/>
    <row r="5" spans="6:16" ht="15.05" x14ac:dyDescent="0.25">
      <c r="F5" s="75" t="s">
        <v>86</v>
      </c>
      <c r="G5" s="76"/>
      <c r="H5" s="63">
        <v>50</v>
      </c>
      <c r="I5" s="60" t="s">
        <v>7</v>
      </c>
    </row>
    <row r="6" spans="6:16" ht="15.05" x14ac:dyDescent="0.25">
      <c r="F6" s="77" t="s">
        <v>87</v>
      </c>
      <c r="G6" s="78"/>
      <c r="H6" s="64">
        <v>95</v>
      </c>
      <c r="I6" s="24" t="s">
        <v>15</v>
      </c>
    </row>
    <row r="7" spans="6:16" ht="15.05" x14ac:dyDescent="0.25">
      <c r="F7" s="77" t="s">
        <v>88</v>
      </c>
      <c r="G7" s="78"/>
      <c r="H7" s="65">
        <v>1.77</v>
      </c>
      <c r="I7" s="24" t="s">
        <v>8</v>
      </c>
    </row>
    <row r="8" spans="6:16" ht="15.05" x14ac:dyDescent="0.25">
      <c r="F8" s="77" t="s">
        <v>89</v>
      </c>
      <c r="G8" s="78"/>
      <c r="H8" s="64">
        <v>110</v>
      </c>
      <c r="I8" s="24" t="s">
        <v>0</v>
      </c>
    </row>
    <row r="9" spans="6:16" ht="15.05" x14ac:dyDescent="0.25">
      <c r="F9" s="81" t="s">
        <v>92</v>
      </c>
      <c r="G9" s="82"/>
      <c r="H9" s="66">
        <v>34</v>
      </c>
      <c r="I9" s="24" t="s">
        <v>0</v>
      </c>
      <c r="K9" s="79" t="s">
        <v>121</v>
      </c>
    </row>
    <row r="10" spans="6:16" ht="15.05" x14ac:dyDescent="0.25">
      <c r="F10" s="81" t="s">
        <v>93</v>
      </c>
      <c r="G10" s="82"/>
      <c r="H10" s="66">
        <v>35</v>
      </c>
      <c r="I10" s="24" t="s">
        <v>0</v>
      </c>
      <c r="K10" s="79"/>
    </row>
    <row r="11" spans="6:16" ht="15.05" x14ac:dyDescent="0.25">
      <c r="F11" s="83" t="s">
        <v>127</v>
      </c>
      <c r="G11" s="84"/>
      <c r="H11" s="66">
        <v>6.8</v>
      </c>
      <c r="I11" s="24" t="s">
        <v>0</v>
      </c>
      <c r="K11" s="80" t="s">
        <v>122</v>
      </c>
    </row>
    <row r="12" spans="6:16" ht="15.05" x14ac:dyDescent="0.25">
      <c r="F12" s="83" t="s">
        <v>91</v>
      </c>
      <c r="G12" s="84"/>
      <c r="H12" s="66">
        <v>6</v>
      </c>
      <c r="I12" s="24" t="s">
        <v>0</v>
      </c>
      <c r="K12" s="80"/>
    </row>
    <row r="13" spans="6:16" ht="15.05" x14ac:dyDescent="0.25">
      <c r="F13" s="85" t="s">
        <v>126</v>
      </c>
      <c r="G13" s="86"/>
      <c r="H13" s="66">
        <v>7.5</v>
      </c>
      <c r="I13" s="24" t="s">
        <v>0</v>
      </c>
    </row>
    <row r="14" spans="6:16" ht="15.05" x14ac:dyDescent="0.25">
      <c r="F14" s="71" t="s">
        <v>94</v>
      </c>
      <c r="G14" s="72"/>
      <c r="H14" s="66">
        <v>16</v>
      </c>
      <c r="I14" s="25" t="s">
        <v>1</v>
      </c>
    </row>
    <row r="15" spans="6:16" ht="15.05" x14ac:dyDescent="0.25">
      <c r="F15" s="71" t="s">
        <v>95</v>
      </c>
      <c r="G15" s="72"/>
      <c r="H15" s="66">
        <v>15</v>
      </c>
      <c r="I15" s="25" t="s">
        <v>1</v>
      </c>
    </row>
    <row r="16" spans="6:16" ht="15.05" x14ac:dyDescent="0.25">
      <c r="F16" s="71" t="s">
        <v>96</v>
      </c>
      <c r="G16" s="72"/>
      <c r="H16" s="66">
        <v>22</v>
      </c>
      <c r="I16" s="25" t="s">
        <v>1</v>
      </c>
    </row>
    <row r="17" spans="6:9" ht="15.05" x14ac:dyDescent="0.25">
      <c r="F17" s="71" t="s">
        <v>97</v>
      </c>
      <c r="G17" s="72"/>
      <c r="H17" s="66">
        <v>13</v>
      </c>
      <c r="I17" s="25" t="s">
        <v>1</v>
      </c>
    </row>
    <row r="18" spans="6:9" ht="15.05" x14ac:dyDescent="0.25">
      <c r="F18" s="71" t="s">
        <v>98</v>
      </c>
      <c r="G18" s="72"/>
      <c r="H18" s="66">
        <v>11</v>
      </c>
      <c r="I18" s="25" t="s">
        <v>1</v>
      </c>
    </row>
    <row r="19" spans="6:9" ht="15.05" x14ac:dyDescent="0.25">
      <c r="F19" s="71" t="s">
        <v>99</v>
      </c>
      <c r="G19" s="72"/>
      <c r="H19" s="66">
        <v>13</v>
      </c>
      <c r="I19" s="25" t="s">
        <v>1</v>
      </c>
    </row>
    <row r="20" spans="6:9" ht="15.05" x14ac:dyDescent="0.25">
      <c r="F20" s="71" t="s">
        <v>100</v>
      </c>
      <c r="G20" s="72"/>
      <c r="H20" s="66">
        <v>14</v>
      </c>
      <c r="I20" s="25" t="s">
        <v>1</v>
      </c>
    </row>
    <row r="21" spans="6:9" ht="15.05" x14ac:dyDescent="0.25">
      <c r="F21" s="71" t="s">
        <v>101</v>
      </c>
      <c r="G21" s="72"/>
      <c r="H21" s="66">
        <v>12</v>
      </c>
      <c r="I21" s="25" t="s">
        <v>1</v>
      </c>
    </row>
    <row r="22" spans="6:9" ht="15.75" thickBot="1" x14ac:dyDescent="0.3">
      <c r="F22" s="73" t="s">
        <v>102</v>
      </c>
      <c r="G22" s="74"/>
      <c r="H22" s="67">
        <v>15</v>
      </c>
      <c r="I22" s="27" t="s">
        <v>1</v>
      </c>
    </row>
    <row r="23" spans="6:9" x14ac:dyDescent="0.25"/>
    <row r="24" spans="6:9" x14ac:dyDescent="0.25"/>
    <row r="25" spans="6:9" x14ac:dyDescent="0.25"/>
    <row r="26" spans="6:9" x14ac:dyDescent="0.25"/>
    <row r="27" spans="6:9" x14ac:dyDescent="0.25"/>
    <row r="28" spans="6:9" x14ac:dyDescent="0.25"/>
    <row r="29" spans="6:9" x14ac:dyDescent="0.25"/>
    <row r="30" spans="6:9" x14ac:dyDescent="0.25"/>
  </sheetData>
  <sheetProtection algorithmName="SHA-512" hashValue="AVh0WTzTSKCDBXwFDtJGr7fybUy9mUkpmgoPyoVTAs7UZVIGckyKWoPbhge3Bc1WmU5Datk3Hr6GF8hGQak4XQ==" saltValue="Yx2pDuEG+wC3zrWmt6jG9w==" spinCount="100000" sheet="1" objects="1" scenarios="1" selectLockedCells="1"/>
  <mergeCells count="22">
    <mergeCell ref="F22:G22"/>
    <mergeCell ref="F16:G16"/>
    <mergeCell ref="F17:G17"/>
    <mergeCell ref="F18:G18"/>
    <mergeCell ref="F5:G5"/>
    <mergeCell ref="F6:G6"/>
    <mergeCell ref="F7:G7"/>
    <mergeCell ref="F8:G8"/>
    <mergeCell ref="F10:G10"/>
    <mergeCell ref="F14:G14"/>
    <mergeCell ref="F15:G15"/>
    <mergeCell ref="F11:G11"/>
    <mergeCell ref="F12:G12"/>
    <mergeCell ref="F13:G13"/>
    <mergeCell ref="F9:G9"/>
    <mergeCell ref="K2:P3"/>
    <mergeCell ref="G2:H3"/>
    <mergeCell ref="F19:G19"/>
    <mergeCell ref="F20:G20"/>
    <mergeCell ref="F21:G21"/>
    <mergeCell ref="K9:K10"/>
    <mergeCell ref="K11:K12"/>
  </mergeCells>
  <hyperlinks>
    <hyperlink ref="K9:K10" location="HOMBRES!H24" tooltip="HOMBRES" display="HOMBRES" xr:uid="{B8D6E82E-4FB9-48BB-AE39-5C29E1AECB77}"/>
    <hyperlink ref="K11:K12" location="MUJERES!H23" tooltip="MUJERES" display="MUJERES" xr:uid="{596DC6AE-4FB4-4A4D-8135-5B75D643CE7B}"/>
  </hyperlinks>
  <pageMargins left="0.7" right="0.7" top="0.75" bottom="0.75" header="0.3" footer="0.3"/>
  <pageSetup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E2DF-8AA5-4F18-895D-664EE5332A29}">
  <sheetPr codeName="Hoja3">
    <tabColor rgb="FF416FF1"/>
    <pageSetUpPr fitToPage="1"/>
  </sheetPr>
  <dimension ref="A1:AF80"/>
  <sheetViews>
    <sheetView showGridLines="0" showRowColHeaders="0" tabSelected="1" zoomScale="70" zoomScaleNormal="70" zoomScaleSheetLayoutView="100" workbookViewId="0">
      <selection activeCell="E23" sqref="E23:F24"/>
    </sheetView>
  </sheetViews>
  <sheetFormatPr baseColWidth="10" defaultColWidth="0" defaultRowHeight="14.4" zeroHeight="1" outlineLevelRow="1" outlineLevelCol="1" x14ac:dyDescent="0.25"/>
  <cols>
    <col min="1" max="1" width="7" customWidth="1"/>
    <col min="2" max="2" width="42.33203125" customWidth="1"/>
    <col min="3" max="3" width="10.44140625" customWidth="1"/>
    <col min="4" max="4" width="8.33203125" customWidth="1"/>
    <col min="5" max="5" width="6.5546875" bestFit="1" customWidth="1"/>
    <col min="6" max="6" width="6.5546875" customWidth="1"/>
    <col min="7" max="7" width="7" customWidth="1"/>
    <col min="8" max="8" width="42.33203125" customWidth="1"/>
    <col min="9" max="9" width="11.44140625" customWidth="1"/>
    <col min="10" max="10" width="8.33203125" customWidth="1"/>
    <col min="11" max="11" width="7.21875" customWidth="1"/>
    <col min="12" max="13" width="6.109375" hidden="1" customWidth="1" outlineLevel="1"/>
    <col min="14" max="14" width="11" customWidth="1" collapsed="1"/>
    <col min="15" max="16" width="11" customWidth="1"/>
    <col min="17" max="17" width="11.44140625" bestFit="1" customWidth="1"/>
    <col min="18" max="21" width="11" customWidth="1"/>
    <col min="22" max="22" width="20.33203125" hidden="1" customWidth="1" outlineLevel="1"/>
    <col min="23" max="23" width="11" hidden="1" customWidth="1" outlineLevel="1"/>
    <col min="24" max="24" width="14.44140625" hidden="1" customWidth="1" outlineLevel="1"/>
    <col min="25" max="29" width="11" hidden="1" customWidth="1" outlineLevel="1"/>
    <col min="30" max="30" width="0" hidden="1" customWidth="1" collapsed="1"/>
    <col min="31" max="32" width="11" customWidth="1"/>
    <col min="33" max="16384" width="11" hidden="1"/>
  </cols>
  <sheetData>
    <row r="1" spans="1:19" s="4" customFormat="1" ht="27.85" customHeight="1" thickBot="1" x14ac:dyDescent="0.3">
      <c r="A1" s="115" t="s">
        <v>124</v>
      </c>
      <c r="B1" s="116"/>
      <c r="C1" s="116"/>
      <c r="D1" s="116"/>
      <c r="E1" s="117"/>
      <c r="G1" s="148" t="s">
        <v>108</v>
      </c>
      <c r="H1" s="149"/>
      <c r="I1" s="149"/>
      <c r="J1" s="149"/>
      <c r="K1" s="150"/>
      <c r="L1"/>
      <c r="O1" s="138" t="s">
        <v>68</v>
      </c>
      <c r="P1" s="139"/>
      <c r="Q1" s="139"/>
      <c r="R1" s="139"/>
      <c r="S1" s="140"/>
    </row>
    <row r="2" spans="1:19" s="4" customFormat="1" ht="17.05" customHeight="1" x14ac:dyDescent="0.25">
      <c r="A2" s="119" t="s">
        <v>13</v>
      </c>
      <c r="B2" s="118" t="s">
        <v>86</v>
      </c>
      <c r="C2" s="78"/>
      <c r="D2" s="5">
        <f>+'HOJA DE DATOS'!H5</f>
        <v>50</v>
      </c>
      <c r="E2" s="24" t="s">
        <v>7</v>
      </c>
      <c r="G2" s="29"/>
      <c r="H2" s="147" t="s">
        <v>115</v>
      </c>
      <c r="I2" s="147"/>
      <c r="J2" s="11">
        <f>+D30-(D31*LOG10(SUM(D17:D20)))</f>
        <v>1.0365465261097908</v>
      </c>
      <c r="K2" s="24" t="s">
        <v>14</v>
      </c>
      <c r="L2" s="32"/>
    </row>
    <row r="3" spans="1:19" s="4" customFormat="1" ht="17.05" customHeight="1" x14ac:dyDescent="0.25">
      <c r="A3" s="119"/>
      <c r="B3" s="118" t="s">
        <v>87</v>
      </c>
      <c r="C3" s="78"/>
      <c r="D3" s="7">
        <f>+'HOJA DE DATOS'!H6</f>
        <v>95</v>
      </c>
      <c r="E3" s="24" t="s">
        <v>15</v>
      </c>
      <c r="G3" s="29"/>
      <c r="H3" s="143" t="s">
        <v>103</v>
      </c>
      <c r="I3" s="144"/>
      <c r="J3" s="40">
        <f>+((4.95/J2)-4.5)*100</f>
        <v>27.547304950949858</v>
      </c>
      <c r="K3" s="24" t="s">
        <v>16</v>
      </c>
    </row>
    <row r="4" spans="1:19" s="4" customFormat="1" ht="17.05" customHeight="1" x14ac:dyDescent="0.25">
      <c r="A4" s="119"/>
      <c r="B4" s="118" t="s">
        <v>88</v>
      </c>
      <c r="C4" s="78"/>
      <c r="D4" s="8">
        <f>+'HOJA DE DATOS'!H7</f>
        <v>1.77</v>
      </c>
      <c r="E4" s="24" t="s">
        <v>8</v>
      </c>
      <c r="F4"/>
      <c r="G4" s="29"/>
      <c r="H4" s="153" t="s">
        <v>106</v>
      </c>
      <c r="I4" s="154"/>
      <c r="J4" s="40">
        <f>+J3*D3/100</f>
        <v>26.169939703402363</v>
      </c>
      <c r="K4" s="24" t="s">
        <v>15</v>
      </c>
      <c r="L4" s="32"/>
    </row>
    <row r="5" spans="1:19" s="4" customFormat="1" ht="17.05" customHeight="1" x14ac:dyDescent="0.25">
      <c r="A5" s="119"/>
      <c r="B5" s="118" t="s">
        <v>89</v>
      </c>
      <c r="C5" s="78"/>
      <c r="D5" s="7">
        <f>+'HOJA DE DATOS'!H8</f>
        <v>110</v>
      </c>
      <c r="E5" s="24" t="s">
        <v>0</v>
      </c>
      <c r="G5" s="29"/>
      <c r="H5" s="151" t="s">
        <v>104</v>
      </c>
      <c r="I5" s="152"/>
      <c r="J5" s="41">
        <f>100-J3</f>
        <v>72.452695049050135</v>
      </c>
      <c r="K5" s="24" t="s">
        <v>16</v>
      </c>
    </row>
    <row r="6" spans="1:19" s="4" customFormat="1" ht="17.05" customHeight="1" x14ac:dyDescent="0.25">
      <c r="A6" s="119"/>
      <c r="B6" s="136" t="s">
        <v>90</v>
      </c>
      <c r="C6" s="78"/>
      <c r="D6" s="8">
        <f>+D5/(D4*100)</f>
        <v>0.62146892655367236</v>
      </c>
      <c r="E6" s="24"/>
      <c r="G6" s="29"/>
      <c r="H6" s="145" t="s">
        <v>107</v>
      </c>
      <c r="I6" s="146"/>
      <c r="J6" s="41">
        <f>D3-J4</f>
        <v>68.830060296597637</v>
      </c>
      <c r="K6" s="24" t="s">
        <v>15</v>
      </c>
    </row>
    <row r="7" spans="1:19" s="4" customFormat="1" ht="17.05" customHeight="1" x14ac:dyDescent="0.25">
      <c r="A7" s="119"/>
      <c r="B7" s="105" t="s">
        <v>92</v>
      </c>
      <c r="C7" s="82"/>
      <c r="D7" s="10">
        <f>+'HOJA DE DATOS'!H9</f>
        <v>34</v>
      </c>
      <c r="E7" s="24" t="s">
        <v>0</v>
      </c>
      <c r="G7" s="29"/>
      <c r="H7" s="99" t="s">
        <v>109</v>
      </c>
      <c r="I7" s="100"/>
      <c r="J7" s="42">
        <f>+J8*100/D3</f>
        <v>10.893095035547979</v>
      </c>
      <c r="K7" s="24" t="s">
        <v>16</v>
      </c>
    </row>
    <row r="8" spans="1:19" s="4" customFormat="1" ht="17.05" customHeight="1" x14ac:dyDescent="0.25">
      <c r="A8" s="119"/>
      <c r="B8" s="105" t="s">
        <v>93</v>
      </c>
      <c r="C8" s="82"/>
      <c r="D8" s="10">
        <f>+'HOJA DE DATOS'!H10</f>
        <v>35</v>
      </c>
      <c r="E8" s="24" t="s">
        <v>0</v>
      </c>
      <c r="G8" s="29"/>
      <c r="H8" s="141" t="s">
        <v>110</v>
      </c>
      <c r="I8" s="142"/>
      <c r="J8" s="42">
        <f>3.02*((D4^2)*(D10/100)*(D11/100)*400)^0.712</f>
        <v>10.34844028377058</v>
      </c>
      <c r="K8" s="24" t="s">
        <v>15</v>
      </c>
    </row>
    <row r="9" spans="1:19" s="4" customFormat="1" ht="17.05" customHeight="1" x14ac:dyDescent="0.25">
      <c r="A9" s="119"/>
      <c r="B9" s="103" t="s">
        <v>127</v>
      </c>
      <c r="C9" s="84"/>
      <c r="D9" s="10">
        <f>+'HOJA DE DATOS'!H11</f>
        <v>6.8</v>
      </c>
      <c r="E9" s="24" t="s">
        <v>0</v>
      </c>
      <c r="G9" s="29"/>
      <c r="H9" s="97" t="s">
        <v>111</v>
      </c>
      <c r="I9" s="98"/>
      <c r="J9" s="42">
        <f>+J10*100/D3</f>
        <v>24.1</v>
      </c>
      <c r="K9" s="24" t="s">
        <v>16</v>
      </c>
      <c r="L9" s="44">
        <f>SUM(J8+J10+J12)</f>
        <v>68.830060296597637</v>
      </c>
      <c r="M9" s="44">
        <f>+J7+J9+J11</f>
        <v>72.452695049050149</v>
      </c>
    </row>
    <row r="10" spans="1:19" s="4" customFormat="1" ht="17.05" customHeight="1" x14ac:dyDescent="0.25">
      <c r="A10" s="119"/>
      <c r="B10" s="103" t="s">
        <v>125</v>
      </c>
      <c r="C10" s="84"/>
      <c r="D10" s="10">
        <f>+'HOJA DE DATOS'!H12</f>
        <v>6</v>
      </c>
      <c r="E10" s="24" t="s">
        <v>0</v>
      </c>
      <c r="G10" s="29"/>
      <c r="H10" s="141" t="s">
        <v>112</v>
      </c>
      <c r="I10" s="142"/>
      <c r="J10" s="42">
        <f>D3*0.241</f>
        <v>22.895</v>
      </c>
      <c r="K10" s="24" t="s">
        <v>15</v>
      </c>
      <c r="L10" s="37"/>
    </row>
    <row r="11" spans="1:19" s="4" customFormat="1" ht="17.05" customHeight="1" x14ac:dyDescent="0.25">
      <c r="A11" s="119"/>
      <c r="B11" s="104" t="s">
        <v>126</v>
      </c>
      <c r="C11" s="86"/>
      <c r="D11" s="10">
        <f>+'HOJA DE DATOS'!H13</f>
        <v>7.5</v>
      </c>
      <c r="E11" s="24" t="s">
        <v>0</v>
      </c>
      <c r="G11" s="29"/>
      <c r="H11" s="97" t="s">
        <v>113</v>
      </c>
      <c r="I11" s="98"/>
      <c r="J11" s="42">
        <f>+J12*100/D3</f>
        <v>37.459600013502168</v>
      </c>
      <c r="K11" s="24" t="s">
        <v>16</v>
      </c>
      <c r="L11" s="37"/>
    </row>
    <row r="12" spans="1:19" s="4" customFormat="1" ht="17.05" customHeight="1" x14ac:dyDescent="0.25">
      <c r="A12" s="119"/>
      <c r="B12" s="91" t="s">
        <v>94</v>
      </c>
      <c r="C12" s="72"/>
      <c r="D12" s="10">
        <f>+'HOJA DE DATOS'!H14</f>
        <v>16</v>
      </c>
      <c r="E12" s="25" t="s">
        <v>1</v>
      </c>
      <c r="G12" s="29"/>
      <c r="H12" s="99" t="s">
        <v>114</v>
      </c>
      <c r="I12" s="100"/>
      <c r="J12" s="43">
        <f>+D3-J4-J8-J10</f>
        <v>35.586620012827055</v>
      </c>
      <c r="K12" s="24" t="s">
        <v>15</v>
      </c>
    </row>
    <row r="13" spans="1:19" s="4" customFormat="1" ht="17.05" customHeight="1" x14ac:dyDescent="0.25">
      <c r="A13" s="119"/>
      <c r="B13" s="91" t="s">
        <v>95</v>
      </c>
      <c r="C13" s="72"/>
      <c r="D13" s="10">
        <f>+'HOJA DE DATOS'!H15</f>
        <v>15</v>
      </c>
      <c r="E13" s="25" t="s">
        <v>1</v>
      </c>
      <c r="G13" s="29"/>
      <c r="H13" s="106" t="s">
        <v>116</v>
      </c>
      <c r="I13" s="107"/>
      <c r="J13" s="108"/>
      <c r="K13" s="24"/>
      <c r="L13" s="37"/>
      <c r="M13" s="33"/>
    </row>
    <row r="14" spans="1:19" s="4" customFormat="1" ht="17.05" customHeight="1" x14ac:dyDescent="0.25">
      <c r="A14" s="119"/>
      <c r="B14" s="91" t="s">
        <v>96</v>
      </c>
      <c r="C14" s="72"/>
      <c r="D14" s="10">
        <f>+'HOJA DE DATOS'!H16</f>
        <v>22</v>
      </c>
      <c r="E14" s="25" t="s">
        <v>1</v>
      </c>
      <c r="G14" s="29"/>
      <c r="H14" s="109"/>
      <c r="I14" s="110"/>
      <c r="J14" s="111"/>
      <c r="K14" s="24"/>
      <c r="L14" s="35"/>
    </row>
    <row r="15" spans="1:19" s="4" customFormat="1" ht="17.05" customHeight="1" x14ac:dyDescent="0.25">
      <c r="A15" s="119"/>
      <c r="B15" s="91" t="s">
        <v>97</v>
      </c>
      <c r="C15" s="72"/>
      <c r="D15" s="10">
        <f>+'HOJA DE DATOS'!H17</f>
        <v>13</v>
      </c>
      <c r="E15" s="25" t="s">
        <v>1</v>
      </c>
      <c r="G15" s="29"/>
      <c r="H15" s="112"/>
      <c r="I15" s="113"/>
      <c r="J15" s="114"/>
      <c r="K15" s="24"/>
      <c r="L15" s="34"/>
    </row>
    <row r="16" spans="1:19" s="4" customFormat="1" ht="17.05" customHeight="1" x14ac:dyDescent="0.25">
      <c r="A16" s="119"/>
      <c r="B16" s="91" t="s">
        <v>98</v>
      </c>
      <c r="C16" s="72"/>
      <c r="D16" s="10">
        <f>+'HOJA DE DATOS'!H18</f>
        <v>11</v>
      </c>
      <c r="E16" s="25" t="s">
        <v>1</v>
      </c>
      <c r="G16" s="29"/>
      <c r="H16" s="89" t="s">
        <v>4</v>
      </c>
      <c r="I16" s="90"/>
      <c r="J16" s="45">
        <f>-0.7182+(0.1451*D38)-(0.00068*(D38^2)+(0.0000014*(D38^3)))</f>
        <v>3.8592258064259601</v>
      </c>
      <c r="K16" s="24"/>
      <c r="L16" s="34"/>
    </row>
    <row r="17" spans="1:13" s="4" customFormat="1" ht="17.05" customHeight="1" x14ac:dyDescent="0.25">
      <c r="A17" s="119"/>
      <c r="B17" s="91" t="s">
        <v>99</v>
      </c>
      <c r="C17" s="72"/>
      <c r="D17" s="10">
        <f>+'HOJA DE DATOS'!H19</f>
        <v>13</v>
      </c>
      <c r="E17" s="25" t="s">
        <v>1</v>
      </c>
      <c r="G17" s="29"/>
      <c r="H17" s="89" t="s">
        <v>5</v>
      </c>
      <c r="I17" s="90"/>
      <c r="J17" s="45">
        <f>+(0.858*D40)+(0.601*D41)+(0.188*D46)+(0.161*D47)-(D33*0.131)+4.5</f>
        <v>3.3929399999999994</v>
      </c>
      <c r="K17" s="24"/>
    </row>
    <row r="18" spans="1:13" s="4" customFormat="1" ht="17.05" customHeight="1" x14ac:dyDescent="0.25">
      <c r="A18" s="119"/>
      <c r="B18" s="91" t="s">
        <v>100</v>
      </c>
      <c r="C18" s="72"/>
      <c r="D18" s="10">
        <f>+'HOJA DE DATOS'!H20</f>
        <v>14</v>
      </c>
      <c r="E18" s="25" t="s">
        <v>1</v>
      </c>
      <c r="G18" s="29"/>
      <c r="H18" s="89" t="s">
        <v>6</v>
      </c>
      <c r="I18" s="90"/>
      <c r="J18" s="45">
        <f>IF(D49&gt;=40.75,(D49*0.732)-28.58,IF(D49&lt;=38.28,0.1,IF(OR(D49&gt;38.28,D49&lt;40.75),(D49*0.463)-17.63,"N.A.")))</f>
        <v>0.33027803978113823</v>
      </c>
      <c r="K18" s="31"/>
      <c r="L18" s="34"/>
      <c r="M18" s="4" t="s">
        <v>105</v>
      </c>
    </row>
    <row r="19" spans="1:13" s="4" customFormat="1" ht="17.05" customHeight="1" x14ac:dyDescent="0.25">
      <c r="A19" s="119"/>
      <c r="B19" s="91" t="s">
        <v>101</v>
      </c>
      <c r="C19" s="72"/>
      <c r="D19" s="10">
        <f>+'HOJA DE DATOS'!H21</f>
        <v>12</v>
      </c>
      <c r="E19" s="25" t="s">
        <v>1</v>
      </c>
      <c r="G19" s="29"/>
      <c r="H19" s="101" t="s">
        <v>17</v>
      </c>
      <c r="I19" s="38" t="s">
        <v>3</v>
      </c>
      <c r="J19" s="22">
        <f>(2*J17)-(J18+J16)</f>
        <v>2.5963761537929004</v>
      </c>
      <c r="K19" s="46"/>
      <c r="L19" s="34"/>
    </row>
    <row r="20" spans="1:13" s="4" customFormat="1" ht="17.05" customHeight="1" thickBot="1" x14ac:dyDescent="0.3">
      <c r="A20" s="120"/>
      <c r="B20" s="137" t="s">
        <v>102</v>
      </c>
      <c r="C20" s="74"/>
      <c r="D20" s="26">
        <f>+'HOJA DE DATOS'!H22</f>
        <v>15</v>
      </c>
      <c r="E20" s="27" t="s">
        <v>1</v>
      </c>
      <c r="G20" s="30"/>
      <c r="H20" s="102"/>
      <c r="I20" s="39" t="s">
        <v>2</v>
      </c>
      <c r="J20" s="28">
        <f>+J18-J16</f>
        <v>-3.5289477666448219</v>
      </c>
      <c r="K20" s="47"/>
      <c r="L20" s="36"/>
    </row>
    <row r="21" spans="1:13" s="4" customFormat="1" ht="17.05" customHeight="1" x14ac:dyDescent="0.25">
      <c r="A21"/>
      <c r="E21" s="21"/>
    </row>
    <row r="22" spans="1:13" s="4" customFormat="1" ht="17.05" customHeight="1" x14ac:dyDescent="0.25">
      <c r="E22" s="21"/>
    </row>
    <row r="23" spans="1:13" s="4" customFormat="1" ht="17.05" customHeight="1" x14ac:dyDescent="0.25">
      <c r="E23" s="96" t="s">
        <v>120</v>
      </c>
      <c r="F23" s="96"/>
      <c r="H23" s="133" t="s">
        <v>119</v>
      </c>
      <c r="I23" s="134"/>
      <c r="J23" s="135"/>
    </row>
    <row r="24" spans="1:13" s="4" customFormat="1" ht="17.05" customHeight="1" x14ac:dyDescent="0.25">
      <c r="E24" s="96"/>
      <c r="F24" s="96"/>
      <c r="H24" s="92" t="str">
        <f>IF(AND(J19&gt;0,J20&gt;0),"Mesomorfo-Ectomorfo",IF(AND(J19&gt;0,J20&lt;0),"Mesomorfo-Endomorfo",IF(AND(J19&lt;0,J20&gt;0),"Ectomorfo o Ectomorfo-Endomorfo",IF(AND(J19&lt;0,J20&lt;0),"Endomorfo o Endomorfo-Ectomorfo"))))</f>
        <v>Mesomorfo-Endomorfo</v>
      </c>
      <c r="I24" s="93"/>
      <c r="J24" s="87" t="s">
        <v>117</v>
      </c>
    </row>
    <row r="25" spans="1:13" s="4" customFormat="1" ht="20.149999999999999" customHeight="1" x14ac:dyDescent="0.25">
      <c r="E25" s="21"/>
      <c r="H25" s="94" t="str">
        <f>IF(AND(J16&gt;J17,J16&gt;J18),"-Predominio de Endomorfia",IF(AND(J17&gt;J16,J17&gt;J18),"-Predomio de Mesomorfia",IF(AND(J18&gt;J16,J18&gt;J17),"-Predominio de Ectomorfia")))</f>
        <v>-Predominio de Endomorfia</v>
      </c>
      <c r="I25" s="95"/>
      <c r="J25" s="88"/>
    </row>
    <row r="26" spans="1:13" s="4" customFormat="1" ht="20.149999999999999" customHeight="1" x14ac:dyDescent="0.25">
      <c r="E26" s="21"/>
      <c r="H26" s="62"/>
      <c r="I26" s="62"/>
      <c r="J26"/>
    </row>
    <row r="27" spans="1:13" s="4" customFormat="1" ht="20.149999999999999" customHeight="1" x14ac:dyDescent="0.25">
      <c r="E27" s="21"/>
      <c r="H27" s="62"/>
      <c r="I27" s="62"/>
      <c r="J27"/>
    </row>
    <row r="28" spans="1:13" s="4" customFormat="1" ht="20.149999999999999" hidden="1" customHeight="1" outlineLevel="1" x14ac:dyDescent="0.25">
      <c r="B28" s="131" t="s">
        <v>12</v>
      </c>
      <c r="C28" s="132"/>
      <c r="D28" s="9">
        <f>+D3/(D4*D4)</f>
        <v>30.323342589932647</v>
      </c>
      <c r="E28" s="6" t="s">
        <v>84</v>
      </c>
    </row>
    <row r="29" spans="1:13" s="4" customFormat="1" ht="17.05" hidden="1" customHeight="1" outlineLevel="1" x14ac:dyDescent="0.25">
      <c r="A29"/>
      <c r="E29" s="21"/>
    </row>
    <row r="30" spans="1:13" s="4" customFormat="1" ht="17.05" hidden="1" customHeight="1" outlineLevel="1" x14ac:dyDescent="0.25">
      <c r="A30"/>
      <c r="B30" s="129" t="s">
        <v>77</v>
      </c>
      <c r="C30" s="130"/>
      <c r="D30" s="13">
        <f>IF(D2&gt;=50,1.1715,IF(D2&gt;=40, 1.162,IF(D2&gt;=30,1.1422,IF(D2&gt;=20,1.1631,IF(D2&gt;16,1.162)))))</f>
        <v>1.1715</v>
      </c>
      <c r="E30" s="12"/>
    </row>
    <row r="31" spans="1:13" s="4" customFormat="1" ht="17.05" hidden="1" customHeight="1" outlineLevel="1" x14ac:dyDescent="0.25">
      <c r="A31"/>
      <c r="B31" s="129" t="s">
        <v>78</v>
      </c>
      <c r="C31" s="130"/>
      <c r="D31" s="13">
        <f>IF(D2&gt;=50,0.0779,IF(D2&gt;=40,0.07,IF(D2&gt;=30,0.0544,IF(D2&gt;=20,0.0632,IF(D2&gt;=16,0.063)))))</f>
        <v>7.7899999999999997E-2</v>
      </c>
      <c r="E31" s="12"/>
    </row>
    <row r="32" spans="1:13" s="4" customFormat="1" ht="17.05" hidden="1" customHeight="1" outlineLevel="1" x14ac:dyDescent="0.25">
      <c r="A32"/>
      <c r="B32" s="122" t="s">
        <v>4</v>
      </c>
      <c r="C32" s="123"/>
      <c r="D32" s="124"/>
      <c r="E32" s="12"/>
    </row>
    <row r="33" spans="1:14" s="4" customFormat="1" ht="17.05" hidden="1" customHeight="1" outlineLevel="1" x14ac:dyDescent="0.25">
      <c r="A33"/>
      <c r="B33" s="129" t="s">
        <v>79</v>
      </c>
      <c r="C33" s="130"/>
      <c r="D33" s="15">
        <f>+D4*100</f>
        <v>177</v>
      </c>
      <c r="E33" s="12" t="s">
        <v>0</v>
      </c>
    </row>
    <row r="34" spans="1:14" s="4" customFormat="1" ht="17.05" hidden="1" customHeight="1" outlineLevel="1" x14ac:dyDescent="0.25">
      <c r="A34"/>
      <c r="B34" s="129" t="s">
        <v>74</v>
      </c>
      <c r="C34" s="130"/>
      <c r="D34" s="16">
        <f>+D18</f>
        <v>14</v>
      </c>
      <c r="E34" s="12" t="s">
        <v>1</v>
      </c>
      <c r="F34" s="14"/>
      <c r="G34" s="14"/>
      <c r="H34" s="14"/>
      <c r="I34" s="14"/>
      <c r="J34" s="14"/>
      <c r="K34" s="14"/>
      <c r="L34" s="14"/>
      <c r="M34" s="14"/>
      <c r="N34" s="14"/>
    </row>
    <row r="35" spans="1:14" s="4" customFormat="1" ht="17.05" hidden="1" customHeight="1" outlineLevel="1" x14ac:dyDescent="0.25">
      <c r="A35"/>
      <c r="B35" s="129" t="s">
        <v>75</v>
      </c>
      <c r="C35" s="130"/>
      <c r="D35" s="16">
        <f>+D19</f>
        <v>12</v>
      </c>
      <c r="E35" s="12" t="s">
        <v>1</v>
      </c>
    </row>
    <row r="36" spans="1:14" s="4" customFormat="1" ht="17.05" hidden="1" customHeight="1" outlineLevel="1" x14ac:dyDescent="0.25">
      <c r="A36"/>
      <c r="B36" s="129" t="s">
        <v>76</v>
      </c>
      <c r="C36" s="130"/>
      <c r="D36" s="16">
        <f>+D20</f>
        <v>15</v>
      </c>
      <c r="E36" s="12" t="s">
        <v>1</v>
      </c>
    </row>
    <row r="37" spans="1:14" s="4" customFormat="1" ht="17.05" hidden="1" customHeight="1" outlineLevel="1" x14ac:dyDescent="0.25">
      <c r="A37"/>
      <c r="B37" s="129" t="s">
        <v>80</v>
      </c>
      <c r="C37" s="130"/>
      <c r="D37" s="16">
        <f>SUM(D34:D36)</f>
        <v>41</v>
      </c>
      <c r="E37" s="12" t="s">
        <v>1</v>
      </c>
    </row>
    <row r="38" spans="1:14" s="4" customFormat="1" ht="17.05" hidden="1" customHeight="1" outlineLevel="1" x14ac:dyDescent="0.25">
      <c r="A38"/>
      <c r="B38" s="121" t="s">
        <v>11</v>
      </c>
      <c r="C38" s="121"/>
      <c r="D38" s="16">
        <f>+D37*(170.18/D33)</f>
        <v>39.420225988700565</v>
      </c>
      <c r="E38" s="12"/>
    </row>
    <row r="39" spans="1:14" s="4" customFormat="1" ht="17.05" hidden="1" customHeight="1" outlineLevel="1" x14ac:dyDescent="0.25">
      <c r="A39"/>
      <c r="B39" s="125" t="s">
        <v>5</v>
      </c>
      <c r="C39" s="126"/>
      <c r="D39" s="126"/>
      <c r="E39" s="12"/>
    </row>
    <row r="40" spans="1:14" s="4" customFormat="1" ht="17.05" hidden="1" customHeight="1" outlineLevel="1" x14ac:dyDescent="0.25">
      <c r="A40"/>
      <c r="B40" s="127" t="s">
        <v>69</v>
      </c>
      <c r="C40" s="128"/>
      <c r="D40" s="16">
        <f>+D9</f>
        <v>6.8</v>
      </c>
      <c r="E40" s="12" t="s">
        <v>0</v>
      </c>
    </row>
    <row r="41" spans="1:14" s="4" customFormat="1" ht="17.05" hidden="1" customHeight="1" outlineLevel="1" x14ac:dyDescent="0.25">
      <c r="A41"/>
      <c r="B41" s="127" t="s">
        <v>70</v>
      </c>
      <c r="C41" s="128"/>
      <c r="D41" s="16">
        <f>+D11</f>
        <v>7.5</v>
      </c>
      <c r="E41" s="12" t="s">
        <v>0</v>
      </c>
    </row>
    <row r="42" spans="1:14" s="4" customFormat="1" ht="17.05" hidden="1" customHeight="1" outlineLevel="1" x14ac:dyDescent="0.25">
      <c r="A42"/>
      <c r="B42" s="127" t="s">
        <v>72</v>
      </c>
      <c r="C42" s="128"/>
      <c r="D42" s="16">
        <f>+D7</f>
        <v>34</v>
      </c>
      <c r="E42" s="12" t="s">
        <v>0</v>
      </c>
    </row>
    <row r="43" spans="1:14" s="4" customFormat="1" ht="17.05" hidden="1" customHeight="1" outlineLevel="1" x14ac:dyDescent="0.25">
      <c r="A43"/>
      <c r="B43" s="129" t="s">
        <v>74</v>
      </c>
      <c r="C43" s="130"/>
      <c r="D43" s="16">
        <f>+D18/10</f>
        <v>1.4</v>
      </c>
      <c r="E43" s="12" t="s">
        <v>0</v>
      </c>
    </row>
    <row r="44" spans="1:14" s="4" customFormat="1" ht="17.05" hidden="1" customHeight="1" outlineLevel="1" x14ac:dyDescent="0.25">
      <c r="A44"/>
      <c r="B44" s="129" t="s">
        <v>71</v>
      </c>
      <c r="C44" s="130"/>
      <c r="D44" s="16">
        <f>+D8</f>
        <v>35</v>
      </c>
      <c r="E44" s="12" t="s">
        <v>0</v>
      </c>
    </row>
    <row r="45" spans="1:14" s="4" customFormat="1" ht="17.05" hidden="1" customHeight="1" outlineLevel="1" x14ac:dyDescent="0.25">
      <c r="A45"/>
      <c r="B45" s="129" t="s">
        <v>73</v>
      </c>
      <c r="C45" s="130"/>
      <c r="D45" s="16">
        <f>+D12/10</f>
        <v>1.6</v>
      </c>
      <c r="E45" s="12" t="s">
        <v>0</v>
      </c>
    </row>
    <row r="46" spans="1:14" s="4" customFormat="1" ht="17.05" hidden="1" customHeight="1" outlineLevel="1" x14ac:dyDescent="0.25">
      <c r="A46"/>
      <c r="B46" s="129" t="s">
        <v>81</v>
      </c>
      <c r="C46" s="130"/>
      <c r="D46" s="16">
        <f>+D42-D43</f>
        <v>32.6</v>
      </c>
      <c r="E46" s="12" t="s">
        <v>0</v>
      </c>
    </row>
    <row r="47" spans="1:14" s="4" customFormat="1" ht="17.05" hidden="1" customHeight="1" outlineLevel="1" x14ac:dyDescent="0.25">
      <c r="A47"/>
      <c r="B47" s="129" t="s">
        <v>82</v>
      </c>
      <c r="C47" s="130"/>
      <c r="D47" s="16">
        <f>+D44-(D45/10)</f>
        <v>34.840000000000003</v>
      </c>
      <c r="E47" s="12" t="s">
        <v>0</v>
      </c>
    </row>
    <row r="48" spans="1:14" s="4" customFormat="1" ht="17.05" hidden="1" customHeight="1" outlineLevel="1" x14ac:dyDescent="0.25">
      <c r="A48"/>
      <c r="B48" s="125" t="s">
        <v>6</v>
      </c>
      <c r="C48" s="126"/>
      <c r="D48" s="126"/>
      <c r="E48" s="12"/>
    </row>
    <row r="49" spans="1:14" s="4" customFormat="1" ht="17.05" hidden="1" customHeight="1" outlineLevel="1" x14ac:dyDescent="0.25">
      <c r="A49"/>
      <c r="B49" s="121" t="s">
        <v>85</v>
      </c>
      <c r="C49" s="121"/>
      <c r="D49" s="17">
        <f>D33/POWER(D3,1/3)</f>
        <v>38.791097278145003</v>
      </c>
      <c r="E49" s="12"/>
      <c r="H49"/>
      <c r="I49"/>
      <c r="J49"/>
      <c r="K49"/>
      <c r="L49"/>
      <c r="M49"/>
      <c r="N49"/>
    </row>
    <row r="50" spans="1:14" s="4" customFormat="1" ht="17.05" hidden="1" customHeight="1" outlineLevel="1" x14ac:dyDescent="0.25">
      <c r="A50"/>
      <c r="B50" s="121" t="s">
        <v>9</v>
      </c>
      <c r="C50" s="121"/>
      <c r="D50" s="18">
        <f>(0.732*D49)-28.58</f>
        <v>-0.18491679239785697</v>
      </c>
      <c r="E50" s="12"/>
      <c r="H50"/>
      <c r="I50"/>
      <c r="J50"/>
      <c r="K50"/>
      <c r="L50"/>
      <c r="M50"/>
      <c r="N50"/>
    </row>
    <row r="51" spans="1:14" s="4" customFormat="1" ht="17.05" hidden="1" customHeight="1" outlineLevel="1" x14ac:dyDescent="0.25">
      <c r="A51"/>
      <c r="B51" s="121" t="s">
        <v>10</v>
      </c>
      <c r="C51" s="121"/>
      <c r="D51" s="19">
        <f>(0.463*D49)-17.63</f>
        <v>0.33027803978113823</v>
      </c>
      <c r="E51" s="12"/>
      <c r="H51"/>
      <c r="I51"/>
      <c r="J51"/>
      <c r="K51"/>
      <c r="L51"/>
      <c r="M51"/>
      <c r="N51"/>
    </row>
    <row r="52" spans="1:14" s="4" customFormat="1" ht="17.05" hidden="1" customHeight="1" outlineLevel="1" x14ac:dyDescent="0.25">
      <c r="A52"/>
      <c r="B52" s="121" t="s">
        <v>83</v>
      </c>
      <c r="C52" s="121"/>
      <c r="D52" s="20">
        <v>0.1</v>
      </c>
      <c r="E52" s="12"/>
      <c r="H52"/>
      <c r="I52"/>
      <c r="J52"/>
      <c r="K52"/>
      <c r="L52"/>
      <c r="M52"/>
      <c r="N52"/>
    </row>
    <row r="53" spans="1:14" s="4" customFormat="1" ht="17.05" hidden="1" customHeight="1" collapsed="1" x14ac:dyDescent="0.25">
      <c r="A53"/>
      <c r="E53" s="21"/>
      <c r="H53"/>
      <c r="I53"/>
      <c r="J53"/>
      <c r="K53"/>
      <c r="L53"/>
      <c r="M53"/>
      <c r="N53"/>
    </row>
    <row r="54" spans="1:14" s="4" customFormat="1" ht="17.05" customHeight="1" x14ac:dyDescent="0.25">
      <c r="A54"/>
      <c r="E54" s="21"/>
      <c r="H54"/>
      <c r="I54"/>
      <c r="J54"/>
      <c r="K54"/>
      <c r="L54"/>
      <c r="M54"/>
      <c r="N54"/>
    </row>
    <row r="55" spans="1:14" s="4" customFormat="1" ht="17.05" customHeight="1" x14ac:dyDescent="0.25">
      <c r="A55"/>
      <c r="E55" s="21"/>
      <c r="L55"/>
      <c r="M55"/>
      <c r="N55"/>
    </row>
    <row r="56" spans="1:14" ht="17.05" customHeight="1" x14ac:dyDescent="0.25"/>
    <row r="57" spans="1:14" s="4" customFormat="1" ht="17.05" customHeight="1" x14ac:dyDescent="0.25">
      <c r="A57"/>
      <c r="E57" s="21"/>
      <c r="H57"/>
      <c r="I57"/>
      <c r="J57"/>
      <c r="K57"/>
      <c r="L57"/>
      <c r="M57"/>
      <c r="N57"/>
    </row>
    <row r="58" spans="1:14" ht="17.05" customHeight="1" x14ac:dyDescent="0.25"/>
    <row r="59" spans="1:14" ht="17.05" customHeight="1" x14ac:dyDescent="0.25"/>
    <row r="60" spans="1:14" ht="17.05" customHeight="1" x14ac:dyDescent="0.25"/>
    <row r="61" spans="1:14" ht="17.05" customHeight="1" x14ac:dyDescent="0.25"/>
    <row r="62" spans="1:14" ht="17.05" customHeight="1" x14ac:dyDescent="0.25"/>
    <row r="63" spans="1:14" ht="17.05" customHeight="1" x14ac:dyDescent="0.25"/>
    <row r="64" spans="1:14" ht="17.05" customHeight="1" x14ac:dyDescent="0.25"/>
    <row r="65" x14ac:dyDescent="0.25"/>
    <row r="66" ht="18" customHeight="1" x14ac:dyDescent="0.25"/>
    <row r="67" x14ac:dyDescent="0.25"/>
    <row r="68" x14ac:dyDescent="0.25"/>
    <row r="69" ht="15.75" customHeight="1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</sheetData>
  <sheetProtection algorithmName="SHA-512" hashValue="WTFRHeJA3pjciLtfX9wUW0dyjgmCSSoUXxf4co1jK5cKdgGmcZX071zIHNvxctPp8D3lkYBUyi7HNEynugpDEA==" saltValue="TqGlF2TezobFbBfHrfJXRA==" spinCount="100000" sheet="1" objects="1" scenarios="1" selectLockedCells="1"/>
  <mergeCells count="68">
    <mergeCell ref="O1:S1"/>
    <mergeCell ref="H7:I7"/>
    <mergeCell ref="H8:I8"/>
    <mergeCell ref="H9:I9"/>
    <mergeCell ref="H10:I10"/>
    <mergeCell ref="H3:I3"/>
    <mergeCell ref="H6:I6"/>
    <mergeCell ref="H2:I2"/>
    <mergeCell ref="G1:K1"/>
    <mergeCell ref="H5:I5"/>
    <mergeCell ref="H4:I4"/>
    <mergeCell ref="B52:C52"/>
    <mergeCell ref="B42:C42"/>
    <mergeCell ref="B43:C43"/>
    <mergeCell ref="B44:C44"/>
    <mergeCell ref="B18:C18"/>
    <mergeCell ref="B19:C19"/>
    <mergeCell ref="B20:C20"/>
    <mergeCell ref="B33:C33"/>
    <mergeCell ref="B36:C36"/>
    <mergeCell ref="B37:C37"/>
    <mergeCell ref="B38:C38"/>
    <mergeCell ref="B46:C46"/>
    <mergeCell ref="B47:C47"/>
    <mergeCell ref="B30:C30"/>
    <mergeCell ref="B31:C31"/>
    <mergeCell ref="B28:C28"/>
    <mergeCell ref="B45:C45"/>
    <mergeCell ref="B34:C34"/>
    <mergeCell ref="B35:C35"/>
    <mergeCell ref="B49:C49"/>
    <mergeCell ref="B50:C50"/>
    <mergeCell ref="B51:C51"/>
    <mergeCell ref="B32:D32"/>
    <mergeCell ref="B39:D39"/>
    <mergeCell ref="B48:D48"/>
    <mergeCell ref="B41:C41"/>
    <mergeCell ref="B40:C40"/>
    <mergeCell ref="A1:E1"/>
    <mergeCell ref="B2:C2"/>
    <mergeCell ref="B3:C3"/>
    <mergeCell ref="B4:C4"/>
    <mergeCell ref="B5:C5"/>
    <mergeCell ref="A2:A20"/>
    <mergeCell ref="B6:C6"/>
    <mergeCell ref="B7:C7"/>
    <mergeCell ref="B8:C8"/>
    <mergeCell ref="B12:C12"/>
    <mergeCell ref="B13:C13"/>
    <mergeCell ref="H13:J15"/>
    <mergeCell ref="H11:I11"/>
    <mergeCell ref="H12:I12"/>
    <mergeCell ref="H19:H20"/>
    <mergeCell ref="H17:I17"/>
    <mergeCell ref="B9:C9"/>
    <mergeCell ref="B10:C10"/>
    <mergeCell ref="B11:C11"/>
    <mergeCell ref="H18:I18"/>
    <mergeCell ref="J24:J25"/>
    <mergeCell ref="H16:I16"/>
    <mergeCell ref="B14:C14"/>
    <mergeCell ref="B15:C15"/>
    <mergeCell ref="B16:C16"/>
    <mergeCell ref="B17:C17"/>
    <mergeCell ref="H24:I24"/>
    <mergeCell ref="H25:I25"/>
    <mergeCell ref="E23:F24"/>
    <mergeCell ref="H23:J23"/>
  </mergeCells>
  <conditionalFormatting sqref="D5:D6">
    <cfRule type="cellIs" dxfId="33" priority="19" operator="greaterThan">
      <formula>90</formula>
    </cfRule>
  </conditionalFormatting>
  <conditionalFormatting sqref="D6">
    <cfRule type="cellIs" dxfId="32" priority="18" operator="greaterThan">
      <formula>0.52</formula>
    </cfRule>
  </conditionalFormatting>
  <conditionalFormatting sqref="J3">
    <cfRule type="cellIs" dxfId="31" priority="16" operator="notBetween">
      <formula>18</formula>
      <formula>24</formula>
    </cfRule>
  </conditionalFormatting>
  <conditionalFormatting sqref="D9">
    <cfRule type="cellIs" dxfId="30" priority="15" operator="notBetween">
      <formula>6.5</formula>
      <formula>7.5</formula>
    </cfRule>
  </conditionalFormatting>
  <conditionalFormatting sqref="D10">
    <cfRule type="cellIs" dxfId="29" priority="14" operator="notBetween">
      <formula>5.5</formula>
      <formula>6.5</formula>
    </cfRule>
  </conditionalFormatting>
  <conditionalFormatting sqref="D11">
    <cfRule type="cellIs" dxfId="28" priority="13" operator="notBetween">
      <formula>6.6</formula>
      <formula>7.8</formula>
    </cfRule>
  </conditionalFormatting>
  <conditionalFormatting sqref="D7">
    <cfRule type="cellIs" dxfId="27" priority="12" operator="notBetween">
      <formula>32</formula>
      <formula>34</formula>
    </cfRule>
  </conditionalFormatting>
  <conditionalFormatting sqref="D8">
    <cfRule type="cellIs" dxfId="26" priority="10" operator="notBetween">
      <formula>34</formula>
      <formula>38</formula>
    </cfRule>
  </conditionalFormatting>
  <conditionalFormatting sqref="D12">
    <cfRule type="cellIs" dxfId="25" priority="9" operator="notBetween">
      <formula>8</formula>
      <formula>15</formula>
    </cfRule>
  </conditionalFormatting>
  <conditionalFormatting sqref="D13">
    <cfRule type="cellIs" dxfId="24" priority="8" operator="notBetween">
      <formula>7</formula>
      <formula>17</formula>
    </cfRule>
  </conditionalFormatting>
  <conditionalFormatting sqref="D14">
    <cfRule type="cellIs" dxfId="23" priority="7" operator="notBetween">
      <formula>12.5</formula>
      <formula>20</formula>
    </cfRule>
  </conditionalFormatting>
  <conditionalFormatting sqref="D15">
    <cfRule type="cellIs" dxfId="22" priority="6" operator="notBetween">
      <formula>10</formula>
      <formula>20</formula>
    </cfRule>
  </conditionalFormatting>
  <conditionalFormatting sqref="D16">
    <cfRule type="cellIs" dxfId="21" priority="5" operator="notBetween">
      <formula>9</formula>
      <formula>14</formula>
    </cfRule>
  </conditionalFormatting>
  <conditionalFormatting sqref="D17">
    <cfRule type="cellIs" dxfId="20" priority="4" operator="notBetween">
      <formula>8</formula>
      <formula>11</formula>
    </cfRule>
  </conditionalFormatting>
  <conditionalFormatting sqref="D18">
    <cfRule type="cellIs" dxfId="19" priority="3" operator="notBetween">
      <formula>10</formula>
      <formula>11</formula>
    </cfRule>
  </conditionalFormatting>
  <conditionalFormatting sqref="D19">
    <cfRule type="cellIs" dxfId="18" priority="2" operator="notBetween">
      <formula>10</formula>
      <formula>14</formula>
    </cfRule>
  </conditionalFormatting>
  <conditionalFormatting sqref="D20">
    <cfRule type="cellIs" dxfId="17" priority="1" operator="notBetween">
      <formula>10</formula>
      <formula>15</formula>
    </cfRule>
  </conditionalFormatting>
  <hyperlinks>
    <hyperlink ref="J24" location="'VALORACIÓN SOMATOCARTA'!A1" tooltip="VALORACIÓN AVANZADA" display="+ info" xr:uid="{14FB5ED8-9D93-49AC-9549-D78FE4CD5E15}"/>
    <hyperlink ref="E23:F24" location="'HOJA DE DATOS'!H5" tooltip="INICIO" display="INICIO" xr:uid="{FE7E3D7A-98B0-45E1-9F91-B8E71C15E617}"/>
  </hyperlinks>
  <printOptions horizontalCentered="1"/>
  <pageMargins left="0.39370078740157483" right="0.39370078740157483" top="0.19685039370078741" bottom="0.19685039370078741" header="0.31496062992125984" footer="0.31496062992125984"/>
  <pageSetup scale="52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8931-88F8-45B9-A521-496B491E30D2}">
  <sheetPr>
    <tabColor rgb="FF660033"/>
    <pageSetUpPr fitToPage="1"/>
  </sheetPr>
  <dimension ref="A1:AD79"/>
  <sheetViews>
    <sheetView showGridLines="0" showRowColHeaders="0" zoomScale="85" zoomScaleNormal="85" zoomScaleSheetLayoutView="100" workbookViewId="0">
      <selection activeCell="E23" sqref="E23:F24"/>
    </sheetView>
  </sheetViews>
  <sheetFormatPr baseColWidth="10" defaultColWidth="11" defaultRowHeight="15.05" zeroHeight="1" outlineLevelRow="1" outlineLevelCol="1" x14ac:dyDescent="0.25"/>
  <cols>
    <col min="1" max="1" width="7" style="4" customWidth="1"/>
    <col min="2" max="2" width="42.33203125" style="4" customWidth="1"/>
    <col min="3" max="3" width="10.44140625" style="4" customWidth="1"/>
    <col min="4" max="4" width="8.33203125" style="4" customWidth="1"/>
    <col min="5" max="5" width="6.5546875" style="21" bestFit="1" customWidth="1"/>
    <col min="6" max="6" width="6.5546875" style="4" customWidth="1"/>
    <col min="7" max="7" width="7" style="4" customWidth="1"/>
    <col min="8" max="8" width="42.33203125" style="4" customWidth="1"/>
    <col min="9" max="9" width="11.44140625" style="4" customWidth="1"/>
    <col min="10" max="10" width="8.33203125" style="4" customWidth="1"/>
    <col min="11" max="11" width="7.21875" style="4" customWidth="1"/>
    <col min="12" max="13" width="6.109375" style="4" hidden="1" customWidth="1" outlineLevel="1"/>
    <col min="14" max="14" width="11" style="4" collapsed="1"/>
    <col min="15" max="16" width="11" style="4"/>
    <col min="17" max="17" width="11.44140625" style="4" bestFit="1" customWidth="1"/>
    <col min="18" max="21" width="11" style="4"/>
    <col min="22" max="22" width="20.33203125" style="4" hidden="1" customWidth="1" outlineLevel="1"/>
    <col min="23" max="23" width="11" style="4" hidden="1" customWidth="1" outlineLevel="1"/>
    <col min="24" max="24" width="14.44140625" style="4" hidden="1" customWidth="1" outlineLevel="1"/>
    <col min="25" max="29" width="11" style="4" hidden="1" customWidth="1" outlineLevel="1"/>
    <col min="30" max="30" width="0" style="4" hidden="1" customWidth="1" collapsed="1"/>
    <col min="31" max="16384" width="11" style="4"/>
  </cols>
  <sheetData>
    <row r="1" spans="1:19" ht="27.85" customHeight="1" thickBot="1" x14ac:dyDescent="0.3">
      <c r="A1" s="115" t="s">
        <v>123</v>
      </c>
      <c r="B1" s="116"/>
      <c r="C1" s="116"/>
      <c r="D1" s="116"/>
      <c r="E1" s="117"/>
      <c r="G1" s="148" t="s">
        <v>108</v>
      </c>
      <c r="H1" s="149"/>
      <c r="I1" s="149"/>
      <c r="J1" s="149"/>
      <c r="K1" s="150"/>
      <c r="L1"/>
      <c r="O1" s="138" t="s">
        <v>68</v>
      </c>
      <c r="P1" s="139"/>
      <c r="Q1" s="139"/>
      <c r="R1" s="139"/>
      <c r="S1" s="140"/>
    </row>
    <row r="2" spans="1:19" ht="17.05" customHeight="1" x14ac:dyDescent="0.25">
      <c r="A2" s="119" t="s">
        <v>13</v>
      </c>
      <c r="B2" s="118" t="s">
        <v>86</v>
      </c>
      <c r="C2" s="78"/>
      <c r="D2" s="5">
        <f>+'HOJA DE DATOS'!H5</f>
        <v>50</v>
      </c>
      <c r="E2" s="24" t="s">
        <v>7</v>
      </c>
      <c r="G2" s="29"/>
      <c r="H2" s="147" t="s">
        <v>115</v>
      </c>
      <c r="I2" s="147"/>
      <c r="J2" s="11">
        <f>+D28-(D29*LOG10(SUM(D17:D20)))</f>
        <v>1.0221606024914185</v>
      </c>
      <c r="K2" s="24" t="s">
        <v>14</v>
      </c>
      <c r="L2" s="32"/>
    </row>
    <row r="3" spans="1:19" ht="17.05" customHeight="1" x14ac:dyDescent="0.25">
      <c r="A3" s="119"/>
      <c r="B3" s="118" t="s">
        <v>87</v>
      </c>
      <c r="C3" s="78"/>
      <c r="D3" s="7">
        <f>+'HOJA DE DATOS'!H6</f>
        <v>95</v>
      </c>
      <c r="E3" s="24" t="s">
        <v>15</v>
      </c>
      <c r="G3" s="29"/>
      <c r="H3" s="143" t="s">
        <v>103</v>
      </c>
      <c r="I3" s="144"/>
      <c r="J3" s="40">
        <f>+((4.95/J2)-4.5)*100</f>
        <v>34.268322212267762</v>
      </c>
      <c r="K3" s="24" t="s">
        <v>16</v>
      </c>
    </row>
    <row r="4" spans="1:19" ht="17.05" customHeight="1" x14ac:dyDescent="0.25">
      <c r="A4" s="119"/>
      <c r="B4" s="118" t="s">
        <v>88</v>
      </c>
      <c r="C4" s="78"/>
      <c r="D4" s="8">
        <f>+'HOJA DE DATOS'!H7</f>
        <v>1.77</v>
      </c>
      <c r="E4" s="24" t="s">
        <v>8</v>
      </c>
      <c r="F4"/>
      <c r="G4" s="29"/>
      <c r="H4" s="153" t="s">
        <v>106</v>
      </c>
      <c r="I4" s="154"/>
      <c r="J4" s="40">
        <f>+J3*D3/100</f>
        <v>32.554906101654375</v>
      </c>
      <c r="K4" s="24" t="s">
        <v>15</v>
      </c>
      <c r="L4" s="32"/>
    </row>
    <row r="5" spans="1:19" ht="17.05" customHeight="1" x14ac:dyDescent="0.25">
      <c r="A5" s="119"/>
      <c r="B5" s="118" t="s">
        <v>89</v>
      </c>
      <c r="C5" s="78"/>
      <c r="D5" s="7">
        <f>+'HOJA DE DATOS'!H8</f>
        <v>110</v>
      </c>
      <c r="E5" s="24" t="s">
        <v>0</v>
      </c>
      <c r="G5" s="29"/>
      <c r="H5" s="151" t="s">
        <v>104</v>
      </c>
      <c r="I5" s="152"/>
      <c r="J5" s="41">
        <f>100-J3</f>
        <v>65.731677787732238</v>
      </c>
      <c r="K5" s="24" t="s">
        <v>16</v>
      </c>
    </row>
    <row r="6" spans="1:19" ht="17.05" customHeight="1" x14ac:dyDescent="0.25">
      <c r="A6" s="119"/>
      <c r="B6" s="136" t="s">
        <v>90</v>
      </c>
      <c r="C6" s="78"/>
      <c r="D6" s="8">
        <f>+D5/(D4*100)</f>
        <v>0.62146892655367236</v>
      </c>
      <c r="E6" s="24"/>
      <c r="G6" s="29"/>
      <c r="H6" s="145" t="s">
        <v>107</v>
      </c>
      <c r="I6" s="146"/>
      <c r="J6" s="41">
        <f>D3-J4</f>
        <v>62.445093898345625</v>
      </c>
      <c r="K6" s="24" t="s">
        <v>15</v>
      </c>
    </row>
    <row r="7" spans="1:19" ht="17.05" customHeight="1" x14ac:dyDescent="0.25">
      <c r="A7" s="119"/>
      <c r="B7" s="105" t="s">
        <v>92</v>
      </c>
      <c r="C7" s="82"/>
      <c r="D7" s="10">
        <f>+'HOJA DE DATOS'!H9</f>
        <v>34</v>
      </c>
      <c r="E7" s="24" t="s">
        <v>0</v>
      </c>
      <c r="G7" s="29"/>
      <c r="H7" s="99" t="s">
        <v>109</v>
      </c>
      <c r="I7" s="100"/>
      <c r="J7" s="42">
        <f>+J8*100/D3</f>
        <v>10.893095035547979</v>
      </c>
      <c r="K7" s="24" t="s">
        <v>16</v>
      </c>
    </row>
    <row r="8" spans="1:19" ht="17.05" customHeight="1" x14ac:dyDescent="0.25">
      <c r="A8" s="119"/>
      <c r="B8" s="105" t="s">
        <v>93</v>
      </c>
      <c r="C8" s="82"/>
      <c r="D8" s="10">
        <f>+'HOJA DE DATOS'!H10</f>
        <v>35</v>
      </c>
      <c r="E8" s="24" t="s">
        <v>0</v>
      </c>
      <c r="G8" s="29"/>
      <c r="H8" s="141" t="s">
        <v>110</v>
      </c>
      <c r="I8" s="142"/>
      <c r="J8" s="42">
        <f>3.02*((D4^2)*(D10/100)*(D11/100)*400)^0.712</f>
        <v>10.34844028377058</v>
      </c>
      <c r="K8" s="24" t="s">
        <v>15</v>
      </c>
    </row>
    <row r="9" spans="1:19" ht="17.05" customHeight="1" x14ac:dyDescent="0.25">
      <c r="A9" s="119"/>
      <c r="B9" s="103" t="s">
        <v>127</v>
      </c>
      <c r="C9" s="84"/>
      <c r="D9" s="10">
        <f>+'HOJA DE DATOS'!H11</f>
        <v>6.8</v>
      </c>
      <c r="E9" s="24" t="s">
        <v>0</v>
      </c>
      <c r="G9" s="29"/>
      <c r="H9" s="97" t="s">
        <v>111</v>
      </c>
      <c r="I9" s="98"/>
      <c r="J9" s="42">
        <f>+J10*100/D3</f>
        <v>20.9</v>
      </c>
      <c r="K9" s="24" t="s">
        <v>16</v>
      </c>
      <c r="L9" s="44">
        <f>SUM(J8+J10+J12)</f>
        <v>62.445093898345625</v>
      </c>
      <c r="M9" s="44">
        <f>+J7+J9+J11</f>
        <v>65.731677787732224</v>
      </c>
    </row>
    <row r="10" spans="1:19" ht="17.05" customHeight="1" x14ac:dyDescent="0.25">
      <c r="A10" s="119"/>
      <c r="B10" s="103" t="s">
        <v>125</v>
      </c>
      <c r="C10" s="84"/>
      <c r="D10" s="10">
        <f>+'HOJA DE DATOS'!H12</f>
        <v>6</v>
      </c>
      <c r="E10" s="24" t="s">
        <v>0</v>
      </c>
      <c r="G10" s="29"/>
      <c r="H10" s="141" t="s">
        <v>112</v>
      </c>
      <c r="I10" s="142"/>
      <c r="J10" s="42">
        <f>D3*0.209</f>
        <v>19.855</v>
      </c>
      <c r="K10" s="24" t="s">
        <v>15</v>
      </c>
      <c r="L10" s="37"/>
    </row>
    <row r="11" spans="1:19" ht="17.05" customHeight="1" x14ac:dyDescent="0.25">
      <c r="A11" s="119"/>
      <c r="B11" s="104" t="s">
        <v>126</v>
      </c>
      <c r="C11" s="86"/>
      <c r="D11" s="10">
        <f>+'HOJA DE DATOS'!H13</f>
        <v>7.5</v>
      </c>
      <c r="E11" s="24" t="s">
        <v>0</v>
      </c>
      <c r="G11" s="29"/>
      <c r="H11" s="97" t="s">
        <v>113</v>
      </c>
      <c r="I11" s="98"/>
      <c r="J11" s="42">
        <f>+J12*100/D3</f>
        <v>33.938582752184253</v>
      </c>
      <c r="K11" s="24" t="s">
        <v>16</v>
      </c>
      <c r="L11" s="37"/>
    </row>
    <row r="12" spans="1:19" ht="17.05" customHeight="1" x14ac:dyDescent="0.25">
      <c r="A12" s="119"/>
      <c r="B12" s="91" t="s">
        <v>94</v>
      </c>
      <c r="C12" s="72"/>
      <c r="D12" s="10">
        <f>+'HOJA DE DATOS'!H14</f>
        <v>16</v>
      </c>
      <c r="E12" s="25" t="s">
        <v>1</v>
      </c>
      <c r="G12" s="29"/>
      <c r="H12" s="99" t="s">
        <v>114</v>
      </c>
      <c r="I12" s="100"/>
      <c r="J12" s="43">
        <f>+D3-J4-J8-J10</f>
        <v>32.241653614575043</v>
      </c>
      <c r="K12" s="24" t="s">
        <v>15</v>
      </c>
    </row>
    <row r="13" spans="1:19" ht="17.05" customHeight="1" x14ac:dyDescent="0.25">
      <c r="A13" s="119"/>
      <c r="B13" s="91" t="s">
        <v>95</v>
      </c>
      <c r="C13" s="72"/>
      <c r="D13" s="10">
        <f>+'HOJA DE DATOS'!H15</f>
        <v>15</v>
      </c>
      <c r="E13" s="25" t="s">
        <v>1</v>
      </c>
      <c r="G13" s="29"/>
      <c r="H13" s="106" t="s">
        <v>116</v>
      </c>
      <c r="I13" s="107"/>
      <c r="J13" s="108"/>
      <c r="K13" s="24"/>
      <c r="L13" s="37"/>
      <c r="M13" s="33"/>
    </row>
    <row r="14" spans="1:19" ht="17.05" customHeight="1" x14ac:dyDescent="0.25">
      <c r="A14" s="119"/>
      <c r="B14" s="91" t="s">
        <v>96</v>
      </c>
      <c r="C14" s="72"/>
      <c r="D14" s="10">
        <f>+'HOJA DE DATOS'!H16</f>
        <v>22</v>
      </c>
      <c r="E14" s="25" t="s">
        <v>1</v>
      </c>
      <c r="G14" s="29"/>
      <c r="H14" s="109"/>
      <c r="I14" s="110"/>
      <c r="J14" s="111"/>
      <c r="K14" s="24"/>
      <c r="L14" s="35"/>
    </row>
    <row r="15" spans="1:19" ht="17.05" customHeight="1" x14ac:dyDescent="0.25">
      <c r="A15" s="119"/>
      <c r="B15" s="91" t="s">
        <v>97</v>
      </c>
      <c r="C15" s="72"/>
      <c r="D15" s="10">
        <f>+'HOJA DE DATOS'!H17</f>
        <v>13</v>
      </c>
      <c r="E15" s="25" t="s">
        <v>1</v>
      </c>
      <c r="G15" s="29"/>
      <c r="H15" s="112"/>
      <c r="I15" s="113"/>
      <c r="J15" s="114"/>
      <c r="K15" s="24"/>
      <c r="L15" s="34"/>
    </row>
    <row r="16" spans="1:19" ht="17.05" customHeight="1" x14ac:dyDescent="0.25">
      <c r="A16" s="119"/>
      <c r="B16" s="91" t="s">
        <v>98</v>
      </c>
      <c r="C16" s="72"/>
      <c r="D16" s="10">
        <f>+'HOJA DE DATOS'!H18</f>
        <v>11</v>
      </c>
      <c r="E16" s="25" t="s">
        <v>1</v>
      </c>
      <c r="G16" s="29"/>
      <c r="H16" s="89" t="s">
        <v>4</v>
      </c>
      <c r="I16" s="90"/>
      <c r="J16" s="45">
        <f>-0.7182+(0.1451*D36)-(0.00068*(D36^2)+(0.0000014*(D36^3)))</f>
        <v>3.8592258064259601</v>
      </c>
      <c r="K16" s="24"/>
      <c r="L16" s="34"/>
    </row>
    <row r="17" spans="1:14" ht="17.05" customHeight="1" x14ac:dyDescent="0.25">
      <c r="A17" s="119"/>
      <c r="B17" s="91" t="s">
        <v>99</v>
      </c>
      <c r="C17" s="72"/>
      <c r="D17" s="10">
        <f>+'HOJA DE DATOS'!H19</f>
        <v>13</v>
      </c>
      <c r="E17" s="25" t="s">
        <v>1</v>
      </c>
      <c r="G17" s="29"/>
      <c r="H17" s="89" t="s">
        <v>5</v>
      </c>
      <c r="I17" s="90"/>
      <c r="J17" s="45">
        <f>+(0.858*D38)+(0.601*D39)+(0.188*D44)+(0.161*D45)-(D31*0.131)+4.5</f>
        <v>3.3929399999999994</v>
      </c>
      <c r="K17" s="24"/>
    </row>
    <row r="18" spans="1:14" ht="17.05" customHeight="1" x14ac:dyDescent="0.25">
      <c r="A18" s="119"/>
      <c r="B18" s="91" t="s">
        <v>100</v>
      </c>
      <c r="C18" s="72"/>
      <c r="D18" s="10">
        <f>+'HOJA DE DATOS'!H20</f>
        <v>14</v>
      </c>
      <c r="E18" s="25" t="s">
        <v>1</v>
      </c>
      <c r="G18" s="29"/>
      <c r="H18" s="89" t="s">
        <v>6</v>
      </c>
      <c r="I18" s="90"/>
      <c r="J18" s="45">
        <f>IF(D47&gt;=40.75,(D47*0.732)-28.58,IF(D47&lt;=38.28,0.1,IF(OR(D47&gt;38.28,D47&lt;40.75),(D47*0.463)-17.63,"N.A.")))</f>
        <v>0.33027803978113823</v>
      </c>
      <c r="K18" s="31"/>
      <c r="L18" s="34"/>
      <c r="M18" s="4" t="s">
        <v>105</v>
      </c>
    </row>
    <row r="19" spans="1:14" ht="17.05" customHeight="1" x14ac:dyDescent="0.25">
      <c r="A19" s="119"/>
      <c r="B19" s="91" t="s">
        <v>101</v>
      </c>
      <c r="C19" s="72"/>
      <c r="D19" s="10">
        <f>+'HOJA DE DATOS'!H21</f>
        <v>12</v>
      </c>
      <c r="E19" s="25" t="s">
        <v>1</v>
      </c>
      <c r="G19" s="29"/>
      <c r="H19" s="101" t="s">
        <v>17</v>
      </c>
      <c r="I19" s="38" t="s">
        <v>3</v>
      </c>
      <c r="J19" s="22">
        <f>(2*J17)-(J18+J16)</f>
        <v>2.5963761537929004</v>
      </c>
      <c r="K19" s="46"/>
      <c r="L19" s="34"/>
    </row>
    <row r="20" spans="1:14" ht="17.05" customHeight="1" thickBot="1" x14ac:dyDescent="0.3">
      <c r="A20" s="120"/>
      <c r="B20" s="137" t="s">
        <v>102</v>
      </c>
      <c r="C20" s="74"/>
      <c r="D20" s="26">
        <f>+'HOJA DE DATOS'!H22</f>
        <v>15</v>
      </c>
      <c r="E20" s="27" t="s">
        <v>1</v>
      </c>
      <c r="G20" s="30"/>
      <c r="H20" s="102"/>
      <c r="I20" s="39" t="s">
        <v>2</v>
      </c>
      <c r="J20" s="28">
        <f>+J18-J16</f>
        <v>-3.5289477666448219</v>
      </c>
      <c r="K20" s="47"/>
      <c r="L20" s="36"/>
    </row>
    <row r="21" spans="1:14" ht="17.05" customHeight="1" x14ac:dyDescent="0.25">
      <c r="A21"/>
    </row>
    <row r="22" spans="1:14" ht="17.05" customHeight="1" x14ac:dyDescent="0.25"/>
    <row r="23" spans="1:14" ht="17.05" customHeight="1" x14ac:dyDescent="0.25">
      <c r="E23" s="96" t="s">
        <v>120</v>
      </c>
      <c r="F23" s="96"/>
      <c r="H23" s="133" t="s">
        <v>119</v>
      </c>
      <c r="I23" s="134"/>
      <c r="J23" s="135"/>
    </row>
    <row r="24" spans="1:14" ht="17.05" customHeight="1" x14ac:dyDescent="0.25">
      <c r="E24" s="96"/>
      <c r="F24" s="96"/>
      <c r="H24" s="92" t="str">
        <f>IF(AND(J19&gt;0,J20&gt;0),"Mesomorfo-Ectomorfo",IF(AND(J19&gt;0,J20&lt;0),"Mesomorfo-Endomorfo",IF(AND(J19&lt;0,J20&gt;0),"Ectomorfo o Ectomorfo-Endomorfo",IF(AND(J19&lt;0,J20&lt;0),"Endomorfo o Endomorfo-Ectomorfo"))))</f>
        <v>Mesomorfo-Endomorfo</v>
      </c>
      <c r="I24" s="93"/>
      <c r="J24" s="87" t="s">
        <v>117</v>
      </c>
    </row>
    <row r="25" spans="1:14" ht="20.149999999999999" customHeight="1" x14ac:dyDescent="0.25">
      <c r="H25" s="94" t="str">
        <f>IF(AND(J16&gt;J17,J16&gt;J18),"-Predominio de Endomorfia",IF(AND(J17&gt;J16,J17&gt;J18),"-Predomio de Mesomorfia",IF(AND(J18&gt;J16,J18&gt;J17),"-Predominio de Ectomorfia")))</f>
        <v>-Predominio de Endomorfia</v>
      </c>
      <c r="I25" s="95"/>
      <c r="J25" s="88"/>
    </row>
    <row r="26" spans="1:14" ht="20.149999999999999" hidden="1" customHeight="1" outlineLevel="1" x14ac:dyDescent="0.25">
      <c r="B26" s="131" t="s">
        <v>12</v>
      </c>
      <c r="C26" s="132"/>
      <c r="D26" s="9">
        <f>+D3/(D4*D4)</f>
        <v>30.323342589932647</v>
      </c>
      <c r="E26" s="6" t="s">
        <v>84</v>
      </c>
    </row>
    <row r="27" spans="1:14" ht="17.05" hidden="1" customHeight="1" outlineLevel="1" x14ac:dyDescent="0.25">
      <c r="A27"/>
    </row>
    <row r="28" spans="1:14" ht="17.05" hidden="1" customHeight="1" outlineLevel="1" x14ac:dyDescent="0.25">
      <c r="A28"/>
      <c r="B28" s="129" t="s">
        <v>77</v>
      </c>
      <c r="C28" s="130"/>
      <c r="D28" s="13">
        <f>IF(D2&gt;=50,1.1339,IF(D2&gt;=40, 1.1313,IF(D2&gt;=30,1.1423,IF(D2&gt;=20,1.1599,IF(D2&gt;16,1.1549)))))</f>
        <v>1.1338999999999999</v>
      </c>
      <c r="E28" s="12"/>
    </row>
    <row r="29" spans="1:14" ht="17.05" hidden="1" customHeight="1" outlineLevel="1" x14ac:dyDescent="0.25">
      <c r="A29"/>
      <c r="B29" s="129" t="s">
        <v>78</v>
      </c>
      <c r="C29" s="130"/>
      <c r="D29" s="13">
        <f>IF(D2&gt;=50,0.0645,IF(D2&gt;=40,0.0612,IF(D2&gt;=30,0.0632,IF(D2&gt;=20,0.0717,IF(D2&gt;=16,0.0678)))))</f>
        <v>6.4500000000000002E-2</v>
      </c>
      <c r="E29" s="12"/>
    </row>
    <row r="30" spans="1:14" ht="17.05" hidden="1" customHeight="1" outlineLevel="1" x14ac:dyDescent="0.25">
      <c r="A30"/>
      <c r="B30" s="122" t="s">
        <v>4</v>
      </c>
      <c r="C30" s="123"/>
      <c r="D30" s="124"/>
      <c r="E30" s="12"/>
    </row>
    <row r="31" spans="1:14" ht="17.05" hidden="1" customHeight="1" outlineLevel="1" x14ac:dyDescent="0.25">
      <c r="A31"/>
      <c r="B31" s="129" t="s">
        <v>79</v>
      </c>
      <c r="C31" s="130"/>
      <c r="D31" s="15">
        <f>+D4*100</f>
        <v>177</v>
      </c>
      <c r="E31" s="12" t="s">
        <v>0</v>
      </c>
    </row>
    <row r="32" spans="1:14" ht="17.05" hidden="1" customHeight="1" outlineLevel="1" x14ac:dyDescent="0.25">
      <c r="A32"/>
      <c r="B32" s="129" t="s">
        <v>74</v>
      </c>
      <c r="C32" s="130"/>
      <c r="D32" s="16">
        <f>+D18</f>
        <v>14</v>
      </c>
      <c r="E32" s="12" t="s">
        <v>1</v>
      </c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17.05" hidden="1" customHeight="1" outlineLevel="1" x14ac:dyDescent="0.25">
      <c r="A33"/>
      <c r="B33" s="129" t="s">
        <v>75</v>
      </c>
      <c r="C33" s="130"/>
      <c r="D33" s="16">
        <f>+D19</f>
        <v>12</v>
      </c>
      <c r="E33" s="12" t="s">
        <v>1</v>
      </c>
    </row>
    <row r="34" spans="1:14" ht="17.05" hidden="1" customHeight="1" outlineLevel="1" x14ac:dyDescent="0.25">
      <c r="A34"/>
      <c r="B34" s="129" t="s">
        <v>76</v>
      </c>
      <c r="C34" s="130"/>
      <c r="D34" s="16">
        <f>+D20</f>
        <v>15</v>
      </c>
      <c r="E34" s="12" t="s">
        <v>1</v>
      </c>
    </row>
    <row r="35" spans="1:14" ht="17.05" hidden="1" customHeight="1" outlineLevel="1" x14ac:dyDescent="0.25">
      <c r="A35"/>
      <c r="B35" s="129" t="s">
        <v>80</v>
      </c>
      <c r="C35" s="130"/>
      <c r="D35" s="16">
        <f>SUM(D32:D34)</f>
        <v>41</v>
      </c>
      <c r="E35" s="12" t="s">
        <v>1</v>
      </c>
    </row>
    <row r="36" spans="1:14" ht="17.05" hidden="1" customHeight="1" outlineLevel="1" x14ac:dyDescent="0.25">
      <c r="A36"/>
      <c r="B36" s="121" t="s">
        <v>11</v>
      </c>
      <c r="C36" s="121"/>
      <c r="D36" s="16">
        <f>+D35*(170.18/D31)</f>
        <v>39.420225988700565</v>
      </c>
      <c r="E36" s="12"/>
    </row>
    <row r="37" spans="1:14" ht="17.05" hidden="1" customHeight="1" outlineLevel="1" x14ac:dyDescent="0.25">
      <c r="A37"/>
      <c r="B37" s="125" t="s">
        <v>5</v>
      </c>
      <c r="C37" s="126"/>
      <c r="D37" s="126"/>
      <c r="E37" s="12"/>
    </row>
    <row r="38" spans="1:14" ht="17.05" hidden="1" customHeight="1" outlineLevel="1" x14ac:dyDescent="0.25">
      <c r="A38"/>
      <c r="B38" s="127" t="s">
        <v>69</v>
      </c>
      <c r="C38" s="128"/>
      <c r="D38" s="16">
        <f>+D9</f>
        <v>6.8</v>
      </c>
      <c r="E38" s="12" t="s">
        <v>0</v>
      </c>
    </row>
    <row r="39" spans="1:14" ht="17.05" hidden="1" customHeight="1" outlineLevel="1" x14ac:dyDescent="0.25">
      <c r="A39"/>
      <c r="B39" s="127" t="s">
        <v>70</v>
      </c>
      <c r="C39" s="128"/>
      <c r="D39" s="16">
        <f>+D11</f>
        <v>7.5</v>
      </c>
      <c r="E39" s="12" t="s">
        <v>0</v>
      </c>
    </row>
    <row r="40" spans="1:14" ht="17.05" hidden="1" customHeight="1" outlineLevel="1" x14ac:dyDescent="0.25">
      <c r="A40"/>
      <c r="B40" s="127" t="s">
        <v>72</v>
      </c>
      <c r="C40" s="128"/>
      <c r="D40" s="16">
        <f>+D7</f>
        <v>34</v>
      </c>
      <c r="E40" s="12" t="s">
        <v>0</v>
      </c>
    </row>
    <row r="41" spans="1:14" ht="17.05" hidden="1" customHeight="1" outlineLevel="1" x14ac:dyDescent="0.25">
      <c r="A41"/>
      <c r="B41" s="129" t="s">
        <v>74</v>
      </c>
      <c r="C41" s="130"/>
      <c r="D41" s="16">
        <f>+D18/10</f>
        <v>1.4</v>
      </c>
      <c r="E41" s="12" t="s">
        <v>0</v>
      </c>
    </row>
    <row r="42" spans="1:14" ht="17.05" hidden="1" customHeight="1" outlineLevel="1" x14ac:dyDescent="0.25">
      <c r="A42"/>
      <c r="B42" s="129" t="s">
        <v>71</v>
      </c>
      <c r="C42" s="130"/>
      <c r="D42" s="16">
        <f>+D8</f>
        <v>35</v>
      </c>
      <c r="E42" s="12" t="s">
        <v>0</v>
      </c>
    </row>
    <row r="43" spans="1:14" ht="17.05" hidden="1" customHeight="1" outlineLevel="1" x14ac:dyDescent="0.25">
      <c r="A43"/>
      <c r="B43" s="129" t="s">
        <v>73</v>
      </c>
      <c r="C43" s="130"/>
      <c r="D43" s="16">
        <f>+D12/10</f>
        <v>1.6</v>
      </c>
      <c r="E43" s="12" t="s">
        <v>0</v>
      </c>
    </row>
    <row r="44" spans="1:14" ht="17.05" hidden="1" customHeight="1" outlineLevel="1" x14ac:dyDescent="0.25">
      <c r="A44"/>
      <c r="B44" s="129" t="s">
        <v>81</v>
      </c>
      <c r="C44" s="130"/>
      <c r="D44" s="16">
        <f>+D40-D41</f>
        <v>32.6</v>
      </c>
      <c r="E44" s="12" t="s">
        <v>0</v>
      </c>
    </row>
    <row r="45" spans="1:14" ht="17.05" hidden="1" customHeight="1" outlineLevel="1" x14ac:dyDescent="0.25">
      <c r="A45"/>
      <c r="B45" s="129" t="s">
        <v>82</v>
      </c>
      <c r="C45" s="130"/>
      <c r="D45" s="16">
        <f>+D42-(D43/10)</f>
        <v>34.840000000000003</v>
      </c>
      <c r="E45" s="12" t="s">
        <v>0</v>
      </c>
    </row>
    <row r="46" spans="1:14" ht="17.05" hidden="1" customHeight="1" outlineLevel="1" x14ac:dyDescent="0.25">
      <c r="A46"/>
      <c r="B46" s="125" t="s">
        <v>6</v>
      </c>
      <c r="C46" s="126"/>
      <c r="D46" s="126"/>
      <c r="E46" s="12"/>
    </row>
    <row r="47" spans="1:14" ht="17.05" hidden="1" customHeight="1" outlineLevel="1" x14ac:dyDescent="0.25">
      <c r="A47"/>
      <c r="B47" s="121" t="s">
        <v>85</v>
      </c>
      <c r="C47" s="121"/>
      <c r="D47" s="17">
        <f>D31/POWER(D3,1/3)</f>
        <v>38.791097278145003</v>
      </c>
      <c r="E47" s="12"/>
      <c r="H47"/>
      <c r="I47"/>
      <c r="J47"/>
      <c r="K47"/>
      <c r="L47"/>
      <c r="M47"/>
      <c r="N47"/>
    </row>
    <row r="48" spans="1:14" ht="17.05" hidden="1" customHeight="1" outlineLevel="1" x14ac:dyDescent="0.25">
      <c r="A48"/>
      <c r="B48" s="121" t="s">
        <v>9</v>
      </c>
      <c r="C48" s="121"/>
      <c r="D48" s="18">
        <f>(0.732*D47)-28.58</f>
        <v>-0.18491679239785697</v>
      </c>
      <c r="E48" s="12"/>
      <c r="H48"/>
      <c r="I48"/>
      <c r="J48"/>
      <c r="K48"/>
      <c r="L48"/>
      <c r="M48"/>
      <c r="N48"/>
    </row>
    <row r="49" spans="1:14" ht="17.05" hidden="1" customHeight="1" outlineLevel="1" x14ac:dyDescent="0.25">
      <c r="A49"/>
      <c r="B49" s="121" t="s">
        <v>10</v>
      </c>
      <c r="C49" s="121"/>
      <c r="D49" s="19">
        <f>(0.463*D47)-17.63</f>
        <v>0.33027803978113823</v>
      </c>
      <c r="E49" s="12"/>
      <c r="H49"/>
      <c r="I49"/>
      <c r="J49"/>
      <c r="K49"/>
      <c r="L49"/>
      <c r="M49"/>
      <c r="N49"/>
    </row>
    <row r="50" spans="1:14" ht="17.05" hidden="1" customHeight="1" outlineLevel="1" x14ac:dyDescent="0.25">
      <c r="A50"/>
      <c r="B50" s="121" t="s">
        <v>83</v>
      </c>
      <c r="C50" s="121"/>
      <c r="D50" s="20">
        <v>0.1</v>
      </c>
      <c r="E50" s="12"/>
      <c r="H50"/>
      <c r="I50"/>
      <c r="J50"/>
      <c r="K50"/>
      <c r="L50"/>
      <c r="M50"/>
      <c r="N50"/>
    </row>
    <row r="51" spans="1:14" ht="17.05" hidden="1" customHeight="1" collapsed="1" x14ac:dyDescent="0.25">
      <c r="A51"/>
      <c r="H51"/>
      <c r="I51"/>
      <c r="J51"/>
      <c r="K51"/>
      <c r="L51"/>
      <c r="M51"/>
      <c r="N51"/>
    </row>
    <row r="52" spans="1:14" ht="17.05" customHeight="1" x14ac:dyDescent="0.25">
      <c r="A52"/>
      <c r="H52"/>
      <c r="I52"/>
      <c r="J52"/>
      <c r="K52"/>
      <c r="L52"/>
      <c r="M52"/>
      <c r="N52"/>
    </row>
    <row r="53" spans="1:14" ht="17.05" hidden="1" customHeight="1" x14ac:dyDescent="0.25">
      <c r="A53"/>
      <c r="H53"/>
      <c r="I53"/>
      <c r="J53"/>
      <c r="K53"/>
      <c r="L53"/>
      <c r="M53"/>
      <c r="N53"/>
    </row>
    <row r="54" spans="1:14" ht="17.05" hidden="1" customHeight="1" x14ac:dyDescent="0.25">
      <c r="A54"/>
      <c r="H54"/>
      <c r="I54"/>
      <c r="J54"/>
      <c r="K54"/>
      <c r="L54"/>
      <c r="M54"/>
      <c r="N54"/>
    </row>
    <row r="55" spans="1:14" ht="17.05" hidden="1" customHeight="1" x14ac:dyDescent="0.25">
      <c r="A55"/>
      <c r="H55"/>
      <c r="I55"/>
      <c r="J55"/>
      <c r="K55"/>
      <c r="L55"/>
      <c r="M55"/>
      <c r="N55"/>
    </row>
    <row r="56" spans="1:14" ht="17.05" hidden="1" customHeight="1" x14ac:dyDescent="0.25">
      <c r="A56"/>
      <c r="H56"/>
      <c r="I56"/>
      <c r="J56"/>
      <c r="K56"/>
      <c r="L56"/>
      <c r="M56"/>
      <c r="N56"/>
    </row>
    <row r="57" spans="1:14" ht="17.05" hidden="1" customHeight="1" x14ac:dyDescent="0.25">
      <c r="A57"/>
      <c r="K57"/>
      <c r="L57"/>
      <c r="M57"/>
      <c r="N57"/>
    </row>
    <row r="58" spans="1:14" ht="17.05" hidden="1" customHeight="1" x14ac:dyDescent="0.25">
      <c r="A58"/>
      <c r="K58"/>
      <c r="L58"/>
      <c r="M58"/>
      <c r="N58"/>
    </row>
    <row r="59" spans="1:14" ht="17.05" hidden="1" customHeight="1" x14ac:dyDescent="0.25">
      <c r="A59"/>
      <c r="K59"/>
      <c r="L59"/>
      <c r="M59"/>
      <c r="N59"/>
    </row>
    <row r="60" spans="1:14" ht="17.05" customHeight="1" x14ac:dyDescent="0.25">
      <c r="A60"/>
      <c r="G60"/>
      <c r="H60"/>
      <c r="I60"/>
      <c r="J60"/>
      <c r="K60"/>
      <c r="L60"/>
      <c r="M60"/>
      <c r="N60"/>
    </row>
    <row r="61" spans="1:14" ht="17.05" customHeight="1" x14ac:dyDescent="0.25">
      <c r="A61"/>
      <c r="K61"/>
      <c r="L61"/>
      <c r="M61"/>
      <c r="N61"/>
    </row>
    <row r="62" spans="1:14" ht="17.05" customHeight="1" x14ac:dyDescent="0.25">
      <c r="A62"/>
      <c r="K62"/>
      <c r="L62"/>
      <c r="M62"/>
      <c r="N62"/>
    </row>
    <row r="63" spans="1:14" hidden="1" x14ac:dyDescent="0.25">
      <c r="G63"/>
    </row>
    <row r="64" spans="1:14" ht="18" hidden="1" customHeight="1" x14ac:dyDescent="0.25"/>
    <row r="65" spans="15:15" hidden="1" x14ac:dyDescent="0.25">
      <c r="O65" s="23"/>
    </row>
    <row r="74" spans="15:15" x14ac:dyDescent="0.25"/>
    <row r="75" spans="15:15" x14ac:dyDescent="0.25"/>
    <row r="76" spans="15:15" x14ac:dyDescent="0.25"/>
    <row r="77" spans="15:15" x14ac:dyDescent="0.25"/>
    <row r="78" spans="15:15" x14ac:dyDescent="0.25"/>
    <row r="79" spans="15:15" x14ac:dyDescent="0.25"/>
  </sheetData>
  <sheetProtection algorithmName="SHA-512" hashValue="rdOZFYFE4848FIuOOwj101B3VbnHmhD9ZT2goK51BQiK+cjro6Tiza43dEA0VbozYoIBq+44t2r5Vz7n3Qktzg==" saltValue="0e6vmAel2qMmLUiazBOp8A==" spinCount="100000" sheet="1" objects="1" scenarios="1" selectLockedCells="1"/>
  <mergeCells count="68">
    <mergeCell ref="B47:C47"/>
    <mergeCell ref="B48:C48"/>
    <mergeCell ref="B49:C49"/>
    <mergeCell ref="B45:C45"/>
    <mergeCell ref="B46:D46"/>
    <mergeCell ref="B44:C44"/>
    <mergeCell ref="B33:C33"/>
    <mergeCell ref="B34:C34"/>
    <mergeCell ref="B35:C35"/>
    <mergeCell ref="B38:C38"/>
    <mergeCell ref="B36:C36"/>
    <mergeCell ref="B37:D37"/>
    <mergeCell ref="B39:C39"/>
    <mergeCell ref="B40:C40"/>
    <mergeCell ref="B41:C41"/>
    <mergeCell ref="B42:C42"/>
    <mergeCell ref="B43:C43"/>
    <mergeCell ref="H23:J23"/>
    <mergeCell ref="B26:C26"/>
    <mergeCell ref="B29:C29"/>
    <mergeCell ref="B30:D30"/>
    <mergeCell ref="B28:C28"/>
    <mergeCell ref="E23:F24"/>
    <mergeCell ref="B16:C16"/>
    <mergeCell ref="B32:C32"/>
    <mergeCell ref="B17:C17"/>
    <mergeCell ref="B18:C18"/>
    <mergeCell ref="B19:C19"/>
    <mergeCell ref="B20:C20"/>
    <mergeCell ref="B31:C31"/>
    <mergeCell ref="B12:C12"/>
    <mergeCell ref="H12:I12"/>
    <mergeCell ref="B13:C13"/>
    <mergeCell ref="B14:C14"/>
    <mergeCell ref="B15:C15"/>
    <mergeCell ref="B9:C9"/>
    <mergeCell ref="H7:I7"/>
    <mergeCell ref="B10:C10"/>
    <mergeCell ref="H8:I8"/>
    <mergeCell ref="B11:C11"/>
    <mergeCell ref="H9:I9"/>
    <mergeCell ref="B7:C7"/>
    <mergeCell ref="H10:I10"/>
    <mergeCell ref="B8:C8"/>
    <mergeCell ref="H11:I11"/>
    <mergeCell ref="O1:S1"/>
    <mergeCell ref="H13:J15"/>
    <mergeCell ref="H16:I16"/>
    <mergeCell ref="H17:I17"/>
    <mergeCell ref="H18:I18"/>
    <mergeCell ref="H5:I5"/>
    <mergeCell ref="H6:I6"/>
    <mergeCell ref="B50:C50"/>
    <mergeCell ref="J24:J25"/>
    <mergeCell ref="H24:I24"/>
    <mergeCell ref="H25:I25"/>
    <mergeCell ref="A1:E1"/>
    <mergeCell ref="G1:K1"/>
    <mergeCell ref="A2:A20"/>
    <mergeCell ref="B2:C2"/>
    <mergeCell ref="H2:I2"/>
    <mergeCell ref="B3:C3"/>
    <mergeCell ref="H3:I3"/>
    <mergeCell ref="B4:C4"/>
    <mergeCell ref="H4:I4"/>
    <mergeCell ref="H19:H20"/>
    <mergeCell ref="B5:C5"/>
    <mergeCell ref="B6:C6"/>
  </mergeCells>
  <conditionalFormatting sqref="D5:D6">
    <cfRule type="cellIs" dxfId="16" priority="17" operator="greaterThan">
      <formula>90</formula>
    </cfRule>
  </conditionalFormatting>
  <conditionalFormatting sqref="D6">
    <cfRule type="cellIs" dxfId="15" priority="16" operator="greaterThan">
      <formula>0.48</formula>
    </cfRule>
  </conditionalFormatting>
  <conditionalFormatting sqref="J3">
    <cfRule type="cellIs" dxfId="14" priority="15" operator="notBetween">
      <formula>20</formula>
      <formula>32</formula>
    </cfRule>
  </conditionalFormatting>
  <conditionalFormatting sqref="D9">
    <cfRule type="cellIs" dxfId="13" priority="14" operator="notBetween">
      <formula>5.5</formula>
      <formula>6.5</formula>
    </cfRule>
  </conditionalFormatting>
  <conditionalFormatting sqref="D10">
    <cfRule type="cellIs" dxfId="12" priority="13" operator="notBetween">
      <formula>4.5</formula>
      <formula>5.5</formula>
    </cfRule>
  </conditionalFormatting>
  <conditionalFormatting sqref="D11">
    <cfRule type="cellIs" dxfId="11" priority="12" operator="notBetween">
      <formula>6.6</formula>
      <formula>7.8</formula>
    </cfRule>
  </conditionalFormatting>
  <conditionalFormatting sqref="D7">
    <cfRule type="cellIs" dxfId="10" priority="11" operator="notBetween">
      <formula>22</formula>
      <formula>25</formula>
    </cfRule>
  </conditionalFormatting>
  <conditionalFormatting sqref="D8">
    <cfRule type="cellIs" dxfId="9" priority="10" operator="notBetween">
      <formula>33</formula>
      <formula>36</formula>
    </cfRule>
  </conditionalFormatting>
  <conditionalFormatting sqref="D12">
    <cfRule type="cellIs" dxfId="8" priority="9" operator="notBetween">
      <formula>12</formula>
      <formula>20</formula>
    </cfRule>
  </conditionalFormatting>
  <conditionalFormatting sqref="D13">
    <cfRule type="cellIs" dxfId="7" priority="8" operator="notBetween">
      <formula>12</formula>
      <formula>25</formula>
    </cfRule>
  </conditionalFormatting>
  <conditionalFormatting sqref="D14">
    <cfRule type="cellIs" dxfId="6" priority="7" operator="notBetween">
      <formula>24</formula>
      <formula>30</formula>
    </cfRule>
  </conditionalFormatting>
  <conditionalFormatting sqref="D15">
    <cfRule type="cellIs" dxfId="5" priority="6" operator="notBetween">
      <formula>18</formula>
      <formula>30</formula>
    </cfRule>
  </conditionalFormatting>
  <conditionalFormatting sqref="D16">
    <cfRule type="cellIs" dxfId="4" priority="5" operator="between">
      <formula>14</formula>
      <formula>22</formula>
    </cfRule>
  </conditionalFormatting>
  <conditionalFormatting sqref="D17">
    <cfRule type="cellIs" dxfId="3" priority="4" operator="notBetween">
      <formula>10</formula>
      <formula>15</formula>
    </cfRule>
  </conditionalFormatting>
  <conditionalFormatting sqref="D18">
    <cfRule type="cellIs" dxfId="2" priority="3" operator="notBetween">
      <formula>16</formula>
      <formula>16.5</formula>
    </cfRule>
  </conditionalFormatting>
  <conditionalFormatting sqref="D19">
    <cfRule type="cellIs" dxfId="1" priority="2" operator="notBetween">
      <formula>15</formula>
      <formula>19</formula>
    </cfRule>
  </conditionalFormatting>
  <conditionalFormatting sqref="D20">
    <cfRule type="cellIs" dxfId="0" priority="1" operator="notBetween">
      <formula>15</formula>
      <formula>20</formula>
    </cfRule>
  </conditionalFormatting>
  <hyperlinks>
    <hyperlink ref="J24" location="'VALORACIÓN SOMATOCARTA'!A1" tooltip="VALORACIÓN AVANZADA" display="+ info" xr:uid="{3B5EFDBA-902B-4CDC-9D4F-FED2AE593CBA}"/>
    <hyperlink ref="E23:F24" location="'HOJA DE DATOS'!H5" tooltip="INICIO" display="INICIO" xr:uid="{C1274971-2220-4C81-88B2-F9762BFBF119}"/>
  </hyperlinks>
  <printOptions horizontalCentered="1"/>
  <pageMargins left="0.39370078740157483" right="0.39370078740157483" top="0.19685039370078741" bottom="0.19685039370078741" header="0.31496062992125984" footer="0.31496062992125984"/>
  <pageSetup scale="52" orientation="landscape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9425-BB55-47A4-8036-5B827E8C8818}">
  <sheetPr codeName="Hoja6">
    <tabColor theme="1"/>
  </sheetPr>
  <dimension ref="B1:G31"/>
  <sheetViews>
    <sheetView showGridLines="0" zoomScaleNormal="100" workbookViewId="0">
      <selection activeCell="B3" sqref="B3:B4"/>
    </sheetView>
  </sheetViews>
  <sheetFormatPr baseColWidth="10" defaultColWidth="11.5546875" defaultRowHeight="14.4" zeroHeight="1" x14ac:dyDescent="0.25"/>
  <cols>
    <col min="1" max="1" width="30.21875" customWidth="1"/>
    <col min="2" max="2" width="12.6640625" customWidth="1"/>
    <col min="3" max="3" width="9.21875" customWidth="1"/>
    <col min="4" max="7" width="26.6640625" customWidth="1"/>
    <col min="8" max="10" width="11.5546875" customWidth="1"/>
  </cols>
  <sheetData>
    <row r="1" spans="2:7" ht="15.05" thickBot="1" x14ac:dyDescent="0.3"/>
    <row r="2" spans="2:7" x14ac:dyDescent="0.25">
      <c r="D2" s="56" t="s">
        <v>19</v>
      </c>
      <c r="E2" s="57" t="s">
        <v>118</v>
      </c>
      <c r="F2" s="58">
        <f>+HOMBRES!J16</f>
        <v>3.8592258064259601</v>
      </c>
      <c r="G2" s="59"/>
    </row>
    <row r="3" spans="2:7" x14ac:dyDescent="0.25">
      <c r="B3" s="96" t="s">
        <v>120</v>
      </c>
      <c r="D3" s="155" t="s">
        <v>18</v>
      </c>
      <c r="E3" s="156"/>
      <c r="F3" s="156"/>
      <c r="G3" s="157"/>
    </row>
    <row r="4" spans="2:7" ht="20.149999999999999" customHeight="1" x14ac:dyDescent="0.25">
      <c r="B4" s="96"/>
      <c r="D4" s="48" t="s">
        <v>20</v>
      </c>
      <c r="E4" s="3" t="s">
        <v>26</v>
      </c>
      <c r="F4" s="3" t="s">
        <v>27</v>
      </c>
      <c r="G4" s="49" t="s">
        <v>28</v>
      </c>
    </row>
    <row r="5" spans="2:7" x14ac:dyDescent="0.25">
      <c r="D5" s="52" t="s">
        <v>21</v>
      </c>
      <c r="E5" s="2" t="s">
        <v>23</v>
      </c>
      <c r="F5" s="1" t="s">
        <v>30</v>
      </c>
      <c r="G5" s="51" t="s">
        <v>34</v>
      </c>
    </row>
    <row r="6" spans="2:7" ht="24.9" x14ac:dyDescent="0.25">
      <c r="D6" s="52" t="s">
        <v>22</v>
      </c>
      <c r="E6" s="1" t="s">
        <v>24</v>
      </c>
      <c r="F6" s="1" t="s">
        <v>31</v>
      </c>
      <c r="G6" s="51" t="s">
        <v>35</v>
      </c>
    </row>
    <row r="7" spans="2:7" ht="24.9" x14ac:dyDescent="0.25">
      <c r="D7" s="50" t="s">
        <v>25</v>
      </c>
      <c r="E7" s="2" t="s">
        <v>29</v>
      </c>
      <c r="F7" s="1" t="s">
        <v>32</v>
      </c>
      <c r="G7" s="51" t="s">
        <v>36</v>
      </c>
    </row>
    <row r="8" spans="2:7" ht="25.55" thickBot="1" x14ac:dyDescent="0.3">
      <c r="D8" s="53"/>
      <c r="E8" s="54"/>
      <c r="F8" s="54" t="s">
        <v>33</v>
      </c>
      <c r="G8" s="55"/>
    </row>
    <row r="9" spans="2:7" ht="15.05" thickBot="1" x14ac:dyDescent="0.3"/>
    <row r="10" spans="2:7" x14ac:dyDescent="0.25">
      <c r="D10" s="56" t="s">
        <v>37</v>
      </c>
      <c r="E10" s="57" t="s">
        <v>118</v>
      </c>
      <c r="F10" s="58">
        <f>+HOMBRES!J17</f>
        <v>3.3929399999999994</v>
      </c>
      <c r="G10" s="59"/>
    </row>
    <row r="11" spans="2:7" x14ac:dyDescent="0.25">
      <c r="D11" s="155" t="s">
        <v>38</v>
      </c>
      <c r="E11" s="156"/>
      <c r="F11" s="156"/>
      <c r="G11" s="157"/>
    </row>
    <row r="12" spans="2:7" ht="20.149999999999999" customHeight="1" x14ac:dyDescent="0.25">
      <c r="D12" s="48" t="s">
        <v>20</v>
      </c>
      <c r="E12" s="3" t="s">
        <v>26</v>
      </c>
      <c r="F12" s="3" t="s">
        <v>27</v>
      </c>
      <c r="G12" s="49" t="s">
        <v>28</v>
      </c>
    </row>
    <row r="13" spans="2:7" ht="24.9" x14ac:dyDescent="0.25">
      <c r="D13" s="50" t="s">
        <v>45</v>
      </c>
      <c r="E13" s="1" t="s">
        <v>43</v>
      </c>
      <c r="F13" s="1" t="s">
        <v>46</v>
      </c>
      <c r="G13" s="51" t="s">
        <v>47</v>
      </c>
    </row>
    <row r="14" spans="2:7" x14ac:dyDescent="0.25">
      <c r="D14" s="52" t="s">
        <v>39</v>
      </c>
      <c r="E14" s="1" t="s">
        <v>42</v>
      </c>
      <c r="F14" s="1" t="s">
        <v>48</v>
      </c>
      <c r="G14" s="51" t="s">
        <v>50</v>
      </c>
    </row>
    <row r="15" spans="2:7" ht="24.9" x14ac:dyDescent="0.25">
      <c r="D15" s="50" t="s">
        <v>40</v>
      </c>
      <c r="E15" s="1" t="s">
        <v>44</v>
      </c>
      <c r="F15" s="1" t="s">
        <v>49</v>
      </c>
      <c r="G15" s="51" t="s">
        <v>51</v>
      </c>
    </row>
    <row r="16" spans="2:7" ht="25.55" thickBot="1" x14ac:dyDescent="0.3">
      <c r="D16" s="53" t="s">
        <v>41</v>
      </c>
      <c r="E16" s="54"/>
      <c r="F16" s="54" t="s">
        <v>52</v>
      </c>
      <c r="G16" s="55"/>
    </row>
    <row r="17" spans="4:7" ht="15.05" thickBot="1" x14ac:dyDescent="0.3"/>
    <row r="18" spans="4:7" x14ac:dyDescent="0.25">
      <c r="D18" s="56" t="s">
        <v>53</v>
      </c>
      <c r="E18" s="57" t="s">
        <v>118</v>
      </c>
      <c r="F18" s="58">
        <f>+HOMBRES!J18</f>
        <v>0.33027803978113823</v>
      </c>
      <c r="G18" s="59"/>
    </row>
    <row r="19" spans="4:7" x14ac:dyDescent="0.25">
      <c r="D19" s="155" t="s">
        <v>54</v>
      </c>
      <c r="E19" s="156"/>
      <c r="F19" s="156"/>
      <c r="G19" s="157"/>
    </row>
    <row r="20" spans="4:7" ht="20.149999999999999" customHeight="1" x14ac:dyDescent="0.25">
      <c r="D20" s="48" t="s">
        <v>20</v>
      </c>
      <c r="E20" s="3" t="s">
        <v>26</v>
      </c>
      <c r="F20" s="3" t="s">
        <v>27</v>
      </c>
      <c r="G20" s="49" t="s">
        <v>28</v>
      </c>
    </row>
    <row r="21" spans="4:7" x14ac:dyDescent="0.25">
      <c r="D21" s="50" t="s">
        <v>55</v>
      </c>
      <c r="E21" s="1" t="s">
        <v>59</v>
      </c>
      <c r="F21" s="1" t="s">
        <v>62</v>
      </c>
      <c r="G21" s="51" t="s">
        <v>64</v>
      </c>
    </row>
    <row r="22" spans="4:7" ht="24.9" x14ac:dyDescent="0.25">
      <c r="D22" s="50" t="s">
        <v>56</v>
      </c>
      <c r="E22" s="1" t="s">
        <v>60</v>
      </c>
      <c r="F22" s="1" t="s">
        <v>63</v>
      </c>
      <c r="G22" s="51" t="s">
        <v>65</v>
      </c>
    </row>
    <row r="23" spans="4:7" x14ac:dyDescent="0.25">
      <c r="D23" s="50" t="s">
        <v>57</v>
      </c>
      <c r="E23" s="1" t="s">
        <v>61</v>
      </c>
      <c r="F23" s="1"/>
      <c r="G23" s="51" t="s">
        <v>66</v>
      </c>
    </row>
    <row r="24" spans="4:7" ht="25.55" thickBot="1" x14ac:dyDescent="0.3">
      <c r="D24" s="53" t="s">
        <v>58</v>
      </c>
      <c r="E24" s="54"/>
      <c r="F24" s="54"/>
      <c r="G24" s="55" t="s">
        <v>67</v>
      </c>
    </row>
    <row r="25" spans="4:7" x14ac:dyDescent="0.25"/>
    <row r="26" spans="4:7" x14ac:dyDescent="0.25"/>
    <row r="27" spans="4:7" x14ac:dyDescent="0.25"/>
    <row r="28" spans="4:7" x14ac:dyDescent="0.25"/>
    <row r="29" spans="4:7" x14ac:dyDescent="0.25"/>
    <row r="30" spans="4:7" x14ac:dyDescent="0.25"/>
    <row r="31" spans="4:7" x14ac:dyDescent="0.25"/>
  </sheetData>
  <sheetProtection algorithmName="SHA-512" hashValue="Epo4sOWqkFXkJrkqVudpwjbHl+YitSoN0Yr6SLEtuF25P9d6Y9xderSRtau3gMQx3wpmItzfNxEvUSJwHv41DQ==" saltValue="a86owPBsPOUvCbsal7i6jQ==" spinCount="100000" sheet="1" objects="1" scenarios="1" selectLockedCells="1"/>
  <mergeCells count="4">
    <mergeCell ref="D19:G19"/>
    <mergeCell ref="D3:G3"/>
    <mergeCell ref="D11:G11"/>
    <mergeCell ref="B3:B4"/>
  </mergeCells>
  <hyperlinks>
    <hyperlink ref="B3:B4" location="'HOJA DE DATOS'!H5" tooltip="INICIO" display="INICIO" xr:uid="{B2531A20-AE39-4CA6-8AEC-FB41F2405CBA}"/>
  </hyperlinks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85EF-4096-4658-AFD3-1A5B378DAD0C}">
  <sheetPr codeName="Hoja7"/>
  <dimension ref="A1"/>
  <sheetViews>
    <sheetView workbookViewId="0">
      <selection activeCell="K5" sqref="K5"/>
    </sheetView>
  </sheetViews>
  <sheetFormatPr baseColWidth="10" defaultRowHeight="14.4" x14ac:dyDescent="0.25"/>
  <sheetData/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HOJA DE DATOS</vt:lpstr>
      <vt:lpstr>HOMBRES</vt:lpstr>
      <vt:lpstr>MUJERES</vt:lpstr>
      <vt:lpstr>VALORACIÓN SOMATOCARTA</vt:lpstr>
      <vt:lpstr>JUSTIFIC DE FORMULAS</vt:lpstr>
      <vt:lpstr>HOMBRES!VALORACION</vt:lpstr>
      <vt:lpstr>MUJERES!VALORACION</vt:lpstr>
      <vt:lpstr>HOMBRES!VALORACIÓN_SOMATOCARTA</vt:lpstr>
      <vt:lpstr>MUJERES!VALORACIÓN_SOMATOCARTA</vt:lpstr>
      <vt:lpstr>HOMBRES!VALORACIÓN_SOMATOCARTA__A1</vt:lpstr>
      <vt:lpstr>MUJERES!VALORACIÓN_SOMATOCARTA__A1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M. Reina</dc:creator>
  <cp:lastModifiedBy>Juan M. Reina</cp:lastModifiedBy>
  <cp:lastPrinted>2026-06-08T16:31:39Z</cp:lastPrinted>
  <dcterms:created xsi:type="dcterms:W3CDTF">2021-09-05T18:07:42Z</dcterms:created>
  <dcterms:modified xsi:type="dcterms:W3CDTF">2026-06-09T15:48:19Z</dcterms:modified>
</cp:coreProperties>
</file>