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ARCHIVO PROFESIONAL\3- WEB JREINA.NET\CONTENIDOS DE MI WEB\ARCHIVOS PARA CALIDAD ANALITICA\"/>
    </mc:Choice>
  </mc:AlternateContent>
  <xr:revisionPtr revIDLastSave="0" documentId="13_ncr:1_{F48D6057-9D8D-429F-BED6-9E454783C0DF}" xr6:coauthVersionLast="47" xr6:coauthVersionMax="47" xr10:uidLastSave="{00000000-0000-0000-0000-000000000000}"/>
  <bookViews>
    <workbookView showSheetTabs="0" xWindow="-118" yWindow="-118" windowWidth="25370" windowHeight="13667" xr2:uid="{7A56F605-0125-4F35-8C19-EFB361099A10}"/>
  </bookViews>
  <sheets>
    <sheet name="Matriz de calibración" sheetId="2" r:id="rId1"/>
    <sheet name="Errores máximos permitidos" sheetId="1" state="hidden" r:id="rId2"/>
    <sheet name="Tabla densidad del agua-Temp" sheetId="3" state="hidden" r:id="rId3"/>
    <sheet name="Factor Z Temp-Pres atmosf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2" l="1"/>
  <c r="E43" i="2"/>
  <c r="E32" i="2"/>
  <c r="F11" i="4"/>
  <c r="D10" i="4"/>
  <c r="F10" i="4" s="1"/>
  <c r="F9" i="4"/>
  <c r="D8" i="4"/>
  <c r="F8" i="4" s="1"/>
  <c r="F7" i="4"/>
  <c r="F6" i="4"/>
  <c r="D6" i="4"/>
  <c r="F5" i="4"/>
  <c r="E21" i="2"/>
  <c r="K42" i="2"/>
  <c r="K41" i="2"/>
  <c r="K39" i="2"/>
  <c r="K34" i="2"/>
  <c r="K33" i="2"/>
  <c r="K30" i="2"/>
  <c r="K28" i="2"/>
  <c r="K23" i="2"/>
  <c r="K22" i="2"/>
  <c r="X10" i="2"/>
  <c r="K16" i="2" s="1"/>
  <c r="X11" i="2"/>
  <c r="X12" i="2"/>
  <c r="K37" i="2" s="1"/>
  <c r="X13" i="2"/>
  <c r="K36" i="2" s="1"/>
  <c r="X15" i="2"/>
  <c r="K13" i="2" s="1"/>
  <c r="X9" i="2"/>
  <c r="K31" i="2" s="1"/>
  <c r="V10" i="2"/>
  <c r="V12" i="2"/>
  <c r="V14" i="2"/>
  <c r="X14" i="2" s="1"/>
  <c r="R12" i="2"/>
  <c r="R13" i="2" s="1"/>
  <c r="R14" i="2" s="1"/>
  <c r="R15" i="2" s="1"/>
  <c r="R16" i="2" s="1"/>
  <c r="R17" i="2" s="1"/>
  <c r="R18" i="2" s="1"/>
  <c r="R19" i="2" s="1"/>
  <c r="R20" i="2" s="1"/>
  <c r="R23" i="2" s="1"/>
  <c r="R24" i="2" s="1"/>
  <c r="R25" i="2" s="1"/>
  <c r="R26" i="2" s="1"/>
  <c r="R27" i="2" s="1"/>
  <c r="R28" i="2" s="1"/>
  <c r="R29" i="2" s="1"/>
  <c r="R30" i="2" s="1"/>
  <c r="R31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J43" i="2"/>
  <c r="J32" i="2"/>
  <c r="J21" i="2"/>
  <c r="G12" i="2"/>
  <c r="G13" i="2" s="1"/>
  <c r="G14" i="2" s="1"/>
  <c r="G15" i="2" s="1"/>
  <c r="G16" i="2" s="1"/>
  <c r="G17" i="2" s="1"/>
  <c r="G18" i="2" s="1"/>
  <c r="G19" i="2" s="1"/>
  <c r="G20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K20" i="2" l="1"/>
  <c r="K19" i="2"/>
  <c r="K17" i="2"/>
  <c r="K12" i="2"/>
  <c r="K11" i="2"/>
  <c r="K14" i="2"/>
  <c r="K15" i="2"/>
  <c r="K35" i="2"/>
  <c r="K38" i="2"/>
  <c r="K25" i="2"/>
  <c r="K26" i="2"/>
  <c r="K40" i="2"/>
  <c r="K24" i="2"/>
  <c r="K27" i="2"/>
  <c r="K29" i="2"/>
  <c r="K18" i="2"/>
  <c r="K21" i="2" l="1"/>
  <c r="L11" i="2" s="1"/>
  <c r="K32" i="2"/>
  <c r="N22" i="2" s="1"/>
  <c r="K43" i="2"/>
  <c r="L33" i="2" s="1"/>
  <c r="N11" i="2" l="1"/>
  <c r="N33" i="2"/>
  <c r="L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M. Reina</author>
  </authors>
  <commentList>
    <comment ref="O9" authorId="0" shapeId="0" xr:uid="{3FE23662-B6D7-4608-9C43-3BB5C18422B2}">
      <text>
        <r>
          <rPr>
            <b/>
            <sz val="9"/>
            <color indexed="81"/>
            <rFont val="Tahoma"/>
            <family val="2"/>
          </rPr>
          <t>Expresado como CV% siguiendo ISO 8655-6, -7 y -8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M. Reina</author>
  </authors>
  <commentList>
    <comment ref="D3" authorId="0" shapeId="0" xr:uid="{831C3248-BA56-4101-BCDE-EEBAFFF6D0C3}">
      <text>
        <r>
          <rPr>
            <b/>
            <sz val="9"/>
            <color indexed="81"/>
            <rFont val="Tahoma"/>
            <family val="2"/>
          </rPr>
          <t>Expresado como CV% siguiendo ISO 8655-6, -7 y -8</t>
        </r>
      </text>
    </comment>
  </commentList>
</comments>
</file>

<file path=xl/sharedStrings.xml><?xml version="1.0" encoding="utf-8"?>
<sst xmlns="http://schemas.openxmlformats.org/spreadsheetml/2006/main" count="81" uniqueCount="53">
  <si>
    <t>%</t>
  </si>
  <si>
    <t>Error sistemático</t>
  </si>
  <si>
    <t>máximo permitido</t>
  </si>
  <si>
    <t>Error aleatorio</t>
  </si>
  <si>
    <t>Volumen de pipeteo</t>
  </si>
  <si>
    <t>&gt;50 a 5000</t>
  </si>
  <si>
    <r>
      <t>V</t>
    </r>
    <r>
      <rPr>
        <b/>
        <vertAlign val="subscript"/>
        <sz val="11"/>
        <color theme="1"/>
        <rFont val="Tahoma"/>
        <family val="2"/>
      </rPr>
      <t>nominal</t>
    </r>
  </si>
  <si>
    <r>
      <t>Proporción del V</t>
    </r>
    <r>
      <rPr>
        <b/>
        <vertAlign val="subscript"/>
        <sz val="11"/>
        <color theme="1"/>
        <rFont val="Tahoma"/>
        <family val="2"/>
      </rPr>
      <t>nominal</t>
    </r>
  </si>
  <si>
    <r>
      <rPr>
        <b/>
        <sz val="11"/>
        <color theme="1"/>
        <rFont val="MS Reference Sans Serif"/>
        <family val="2"/>
      </rPr>
      <t>μ</t>
    </r>
    <r>
      <rPr>
        <b/>
        <sz val="11"/>
        <color theme="1"/>
        <rFont val="Tahoma"/>
        <family val="2"/>
      </rPr>
      <t>L</t>
    </r>
  </si>
  <si>
    <r>
      <rPr>
        <b/>
        <sz val="11"/>
        <color theme="1"/>
        <rFont val="MS Reference Sans Serif"/>
        <family val="2"/>
      </rPr>
      <t>±</t>
    </r>
    <r>
      <rPr>
        <b/>
        <sz val="11"/>
        <color theme="1"/>
        <rFont val="Tahoma"/>
        <family val="2"/>
      </rPr>
      <t>%</t>
    </r>
  </si>
  <si>
    <t>1 a 3</t>
  </si>
  <si>
    <t>&gt;3 a 5</t>
  </si>
  <si>
    <t>&gt;5 a 10</t>
  </si>
  <si>
    <t>&gt;10 a 50</t>
  </si>
  <si>
    <t>&gt;5000 a 20000</t>
  </si>
  <si>
    <t>Tabla 1- Errores máximos permitidos para pipetas A y D1 monocanales</t>
  </si>
  <si>
    <t>μL</t>
  </si>
  <si>
    <r>
      <t>T</t>
    </r>
    <r>
      <rPr>
        <b/>
        <vertAlign val="superscript"/>
        <sz val="11"/>
        <color theme="1"/>
        <rFont val="Tahoma"/>
        <family val="2"/>
      </rPr>
      <t>a</t>
    </r>
    <r>
      <rPr>
        <b/>
        <sz val="11"/>
        <color theme="1"/>
        <rFont val="Tahoma"/>
        <family val="2"/>
      </rPr>
      <t xml:space="preserve"> agua</t>
    </r>
  </si>
  <si>
    <t>°C</t>
  </si>
  <si>
    <t>mmHg</t>
  </si>
  <si>
    <r>
      <t>T</t>
    </r>
    <r>
      <rPr>
        <b/>
        <vertAlign val="superscript"/>
        <sz val="11"/>
        <color theme="1"/>
        <rFont val="Tahoma"/>
        <family val="2"/>
      </rPr>
      <t>a</t>
    </r>
    <r>
      <rPr>
        <b/>
        <sz val="11"/>
        <color theme="1"/>
        <rFont val="Tahoma"/>
        <family val="2"/>
      </rPr>
      <t xml:space="preserve"> aire</t>
    </r>
  </si>
  <si>
    <t xml:space="preserve"> </t>
  </si>
  <si>
    <t>Peso del agua</t>
  </si>
  <si>
    <t>g</t>
  </si>
  <si>
    <r>
      <rPr>
        <b/>
        <sz val="11"/>
        <color theme="1"/>
        <rFont val="MS Reference Sans Serif"/>
        <family val="2"/>
      </rPr>
      <t></t>
    </r>
    <r>
      <rPr>
        <b/>
        <sz val="9.35"/>
        <color theme="1"/>
        <rFont val="Tahoma"/>
        <family val="2"/>
      </rPr>
      <t>=</t>
    </r>
  </si>
  <si>
    <t>1000 μL</t>
  </si>
  <si>
    <t>DATOS INICIALES</t>
  </si>
  <si>
    <t>DATOS FINALES</t>
  </si>
  <si>
    <t>ISO 8655-2</t>
  </si>
  <si>
    <t>Hora:</t>
  </si>
  <si>
    <t>Fecha:</t>
  </si>
  <si>
    <t>Factor Z</t>
  </si>
  <si>
    <t>ISO 8655</t>
  </si>
  <si>
    <t>P atmosférica</t>
  </si>
  <si>
    <t>Humedad rel.</t>
  </si>
  <si>
    <t>Vol. del agua</t>
  </si>
  <si>
    <r>
      <rPr>
        <b/>
        <sz val="11"/>
        <color theme="0"/>
        <rFont val="MS Reference Sans Serif"/>
        <family val="2"/>
      </rPr>
      <t>±</t>
    </r>
    <r>
      <rPr>
        <b/>
        <sz val="11"/>
        <color theme="0"/>
        <rFont val="Tahoma"/>
        <family val="2"/>
      </rPr>
      <t>%</t>
    </r>
  </si>
  <si>
    <r>
      <rPr>
        <b/>
        <sz val="11"/>
        <color theme="1"/>
        <rFont val="MS Reference Sans Serif"/>
        <family val="2"/>
      </rPr>
      <t>Δ</t>
    </r>
    <r>
      <rPr>
        <b/>
        <vertAlign val="superscript"/>
        <sz val="11"/>
        <color theme="1"/>
        <rFont val="MS Reference Sans Serif"/>
        <family val="2"/>
      </rPr>
      <t>1-10</t>
    </r>
    <r>
      <rPr>
        <b/>
        <sz val="9.35"/>
        <color theme="1"/>
        <rFont val="Tahoma"/>
        <family val="2"/>
      </rPr>
      <t>=</t>
    </r>
  </si>
  <si>
    <r>
      <t>T</t>
    </r>
    <r>
      <rPr>
        <b/>
        <vertAlign val="superscript"/>
        <sz val="11"/>
        <color theme="1"/>
        <rFont val="Tahoma"/>
        <family val="2"/>
      </rPr>
      <t>a</t>
    </r>
  </si>
  <si>
    <r>
      <rPr>
        <b/>
        <sz val="11"/>
        <color theme="1"/>
        <rFont val="MS Reference Sans Serif"/>
        <family val="2"/>
      </rPr>
      <t>ρ</t>
    </r>
    <r>
      <rPr>
        <b/>
        <sz val="9.35"/>
        <color theme="1"/>
        <rFont val="Tahoma"/>
        <family val="2"/>
      </rPr>
      <t xml:space="preserve"> H</t>
    </r>
    <r>
      <rPr>
        <b/>
        <vertAlign val="subscript"/>
        <sz val="9.35"/>
        <color theme="1"/>
        <rFont val="Tahoma"/>
        <family val="2"/>
      </rPr>
      <t>2</t>
    </r>
    <r>
      <rPr>
        <b/>
        <sz val="9.35"/>
        <color theme="1"/>
        <rFont val="Tahoma"/>
        <family val="2"/>
      </rPr>
      <t>0</t>
    </r>
  </si>
  <si>
    <r>
      <rPr>
        <b/>
        <sz val="11"/>
        <color theme="1"/>
        <rFont val="MS Reference Sans Serif"/>
        <family val="2"/>
      </rPr>
      <t>ρ</t>
    </r>
    <r>
      <rPr>
        <b/>
        <sz val="9.35"/>
        <color theme="1"/>
        <rFont val="Tahoma"/>
        <family val="2"/>
      </rPr>
      <t xml:space="preserve"> H</t>
    </r>
    <r>
      <rPr>
        <b/>
        <vertAlign val="subscript"/>
        <sz val="9.35"/>
        <color theme="1"/>
        <rFont val="Tahoma"/>
        <family val="2"/>
      </rPr>
      <t>2</t>
    </r>
    <r>
      <rPr>
        <b/>
        <sz val="9.35"/>
        <color theme="1"/>
        <rFont val="Tahoma"/>
        <family val="2"/>
      </rPr>
      <t>0</t>
    </r>
    <r>
      <rPr>
        <b/>
        <sz val="11"/>
        <color theme="1"/>
        <rFont val="Tahoma"/>
        <family val="2"/>
      </rPr>
      <t xml:space="preserve"> * Z</t>
    </r>
  </si>
  <si>
    <t>Mínimo</t>
  </si>
  <si>
    <t>Máximo</t>
  </si>
  <si>
    <t>100 μL</t>
  </si>
  <si>
    <t>CALIBRACIÓN</t>
  </si>
  <si>
    <r>
      <t>E</t>
    </r>
    <r>
      <rPr>
        <b/>
        <vertAlign val="subscript"/>
        <sz val="11"/>
        <color theme="1"/>
        <rFont val="Tahoma"/>
        <family val="2"/>
      </rPr>
      <t>sistemático</t>
    </r>
  </si>
  <si>
    <r>
      <t>E</t>
    </r>
    <r>
      <rPr>
        <b/>
        <vertAlign val="subscript"/>
        <sz val="11"/>
        <color theme="1"/>
        <rFont val="Tahoma"/>
        <family val="2"/>
      </rPr>
      <t>aleatorio</t>
    </r>
  </si>
  <si>
    <r>
      <t>E</t>
    </r>
    <r>
      <rPr>
        <b/>
        <vertAlign val="subscript"/>
        <sz val="11"/>
        <color theme="0"/>
        <rFont val="Tahoma"/>
        <family val="2"/>
      </rPr>
      <t>sistemático</t>
    </r>
    <r>
      <rPr>
        <b/>
        <sz val="8"/>
        <color theme="0"/>
        <rFont val="Tahoma"/>
        <family val="2"/>
      </rPr>
      <t xml:space="preserve"> </t>
    </r>
    <r>
      <rPr>
        <b/>
        <vertAlign val="subscript"/>
        <sz val="11"/>
        <color theme="0"/>
        <rFont val="Tahoma"/>
        <family val="2"/>
      </rPr>
      <t>mp</t>
    </r>
  </si>
  <si>
    <r>
      <t>E</t>
    </r>
    <r>
      <rPr>
        <b/>
        <vertAlign val="subscript"/>
        <sz val="11"/>
        <color theme="0"/>
        <rFont val="Tahoma"/>
        <family val="2"/>
      </rPr>
      <t>aleatorio</t>
    </r>
    <r>
      <rPr>
        <b/>
        <sz val="11"/>
        <color theme="0"/>
        <rFont val="Tahoma"/>
        <family val="2"/>
      </rPr>
      <t xml:space="preserve"> </t>
    </r>
    <r>
      <rPr>
        <b/>
        <vertAlign val="subscript"/>
        <sz val="11"/>
        <color theme="0"/>
        <rFont val="Tahoma"/>
        <family val="2"/>
      </rPr>
      <t>mp</t>
    </r>
  </si>
  <si>
    <t>PIPETA=</t>
  </si>
  <si>
    <r>
      <t>T</t>
    </r>
    <r>
      <rPr>
        <b/>
        <vertAlign val="superscript"/>
        <sz val="11"/>
        <color theme="0"/>
        <rFont val="Tahoma"/>
        <family val="2"/>
      </rPr>
      <t>a</t>
    </r>
  </si>
  <si>
    <r>
      <rPr>
        <b/>
        <sz val="11"/>
        <color theme="0"/>
        <rFont val="MS Reference Sans Serif"/>
        <family val="2"/>
      </rPr>
      <t>ρ</t>
    </r>
    <r>
      <rPr>
        <b/>
        <sz val="9.35"/>
        <color theme="0"/>
        <rFont val="Tahoma"/>
        <family val="2"/>
      </rPr>
      <t xml:space="preserve"> H</t>
    </r>
    <r>
      <rPr>
        <b/>
        <vertAlign val="subscript"/>
        <sz val="9.35"/>
        <color theme="0"/>
        <rFont val="Tahoma"/>
        <family val="2"/>
      </rPr>
      <t>2</t>
    </r>
    <r>
      <rPr>
        <b/>
        <sz val="9.35"/>
        <color theme="0"/>
        <rFont val="Tahoma"/>
        <family val="2"/>
      </rPr>
      <t>0</t>
    </r>
  </si>
  <si>
    <r>
      <rPr>
        <b/>
        <sz val="11"/>
        <color theme="0"/>
        <rFont val="MS Reference Sans Serif"/>
        <family val="2"/>
      </rPr>
      <t>ρ</t>
    </r>
    <r>
      <rPr>
        <b/>
        <sz val="9.35"/>
        <color theme="0"/>
        <rFont val="Tahoma"/>
        <family val="2"/>
      </rPr>
      <t xml:space="preserve"> H</t>
    </r>
    <r>
      <rPr>
        <b/>
        <vertAlign val="subscript"/>
        <sz val="9.35"/>
        <color theme="0"/>
        <rFont val="Tahoma"/>
        <family val="2"/>
      </rPr>
      <t>2</t>
    </r>
    <r>
      <rPr>
        <b/>
        <sz val="9.35"/>
        <color theme="0"/>
        <rFont val="Tahoma"/>
        <family val="2"/>
      </rPr>
      <t>0</t>
    </r>
    <r>
      <rPr>
        <b/>
        <sz val="11"/>
        <color theme="0"/>
        <rFont val="Tahoma"/>
        <family val="2"/>
      </rPr>
      <t xml:space="preserve"> * 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</si>
</sst>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#,##0.00_ ;\-#,##0.00\ "/>
    <numFmt numFmtId="167" formatCode="d\-m\-yyyy;@"/>
    <numFmt numFmtId="168" formatCode="h:mm;@"/>
  </numFmts>
  <fonts count="23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b/>
      <sz val="9"/>
      <color indexed="81"/>
      <name val="Tahoma"/>
      <family val="2"/>
    </font>
    <font>
      <b/>
      <vertAlign val="subscript"/>
      <sz val="11"/>
      <color theme="1"/>
      <name val="Tahoma"/>
      <family val="2"/>
    </font>
    <font>
      <b/>
      <sz val="11"/>
      <color theme="1"/>
      <name val="MS Reference Sans Serif"/>
      <family val="2"/>
    </font>
    <font>
      <b/>
      <vertAlign val="superscript"/>
      <sz val="11"/>
      <color theme="1"/>
      <name val="Tahoma"/>
      <family val="2"/>
    </font>
    <font>
      <sz val="8"/>
      <name val="Tahoma"/>
      <family val="2"/>
    </font>
    <font>
      <b/>
      <sz val="9.35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MS Reference Sans Serif"/>
      <family val="2"/>
    </font>
    <font>
      <b/>
      <sz val="8"/>
      <color theme="0"/>
      <name val="Tahoma"/>
      <family val="2"/>
    </font>
    <font>
      <b/>
      <vertAlign val="subscript"/>
      <sz val="11"/>
      <color theme="0"/>
      <name val="Tahoma"/>
      <family val="2"/>
    </font>
    <font>
      <b/>
      <vertAlign val="superscript"/>
      <sz val="11"/>
      <color theme="1"/>
      <name val="MS Reference Sans Serif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vertAlign val="subscript"/>
      <sz val="9.35"/>
      <color theme="1"/>
      <name val="Tahoma"/>
      <family val="2"/>
    </font>
    <font>
      <b/>
      <vertAlign val="superscript"/>
      <sz val="11"/>
      <color theme="0"/>
      <name val="Tahoma"/>
      <family val="2"/>
    </font>
    <font>
      <b/>
      <sz val="9.35"/>
      <color theme="0"/>
      <name val="Tahoma"/>
      <family val="2"/>
    </font>
    <font>
      <b/>
      <vertAlign val="subscript"/>
      <sz val="9.35"/>
      <color theme="0"/>
      <name val="Tahoma"/>
      <family val="2"/>
    </font>
    <font>
      <sz val="11"/>
      <color theme="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11" borderId="1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1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6" borderId="4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2" fontId="3" fillId="11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0" fillId="0" borderId="7" xfId="0" applyNumberFormat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3" fillId="11" borderId="7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166" fontId="3" fillId="0" borderId="6" xfId="1" applyNumberFormat="1" applyFont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9" borderId="10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167" fontId="0" fillId="3" borderId="1" xfId="0" applyNumberFormat="1" applyFill="1" applyBorder="1" applyAlignment="1" applyProtection="1">
      <alignment horizontal="center" vertical="center"/>
      <protection locked="0"/>
    </xf>
    <xf numFmtId="168" fontId="0" fillId="3" borderId="1" xfId="0" applyNumberForma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fgColor theme="0"/>
          <bgColor rgb="FFFF0000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  <color rgb="FF66FFFF"/>
      <color rgb="FFB7B7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308758</xdr:colOff>
      <xdr:row>1</xdr:row>
      <xdr:rowOff>23750</xdr:rowOff>
    </xdr:from>
    <xdr:to>
      <xdr:col>11</xdr:col>
      <xdr:colOff>194874</xdr:colOff>
      <xdr:row>4</xdr:row>
      <xdr:rowOff>165936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970C51-55E9-DA16-5996-A9B0E00EF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486520" y="-1000121"/>
          <a:ext cx="676576" cy="3080578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450754</xdr:colOff>
      <xdr:row>1</xdr:row>
      <xdr:rowOff>164476</xdr:rowOff>
    </xdr:from>
    <xdr:to>
      <xdr:col>19</xdr:col>
      <xdr:colOff>285187</xdr:colOff>
      <xdr:row>52</xdr:row>
      <xdr:rowOff>151140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D12F08-8610-4CA5-93C9-C3418A7D9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2761" y="345845"/>
          <a:ext cx="9310942" cy="923646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78A9-FD1E-4641-92D9-2E09529DA8E3}">
  <sheetPr>
    <tabColor rgb="FFFF0000"/>
  </sheetPr>
  <dimension ref="A1:AA50"/>
  <sheetViews>
    <sheetView showGridLines="0" showRowColHeaders="0" tabSelected="1" zoomScale="85" zoomScaleNormal="85" workbookViewId="0">
      <selection activeCell="Q3" sqref="Q3:R3"/>
    </sheetView>
  </sheetViews>
  <sheetFormatPr baseColWidth="10" defaultColWidth="0" defaultRowHeight="14.4" zeroHeight="1" outlineLevelCol="1" x14ac:dyDescent="0.25"/>
  <cols>
    <col min="1" max="1" width="12.33203125" style="4" customWidth="1"/>
    <col min="2" max="2" width="11.77734375" style="4" customWidth="1"/>
    <col min="3" max="3" width="10.88671875" style="4" customWidth="1"/>
    <col min="4" max="4" width="5.88671875" style="4" customWidth="1"/>
    <col min="5" max="5" width="4.21875" style="4" bestFit="1" customWidth="1"/>
    <col min="6" max="6" width="7.21875" style="4" bestFit="1" customWidth="1"/>
    <col min="7" max="7" width="14" style="4" bestFit="1" customWidth="1"/>
    <col min="8" max="8" width="13.88671875" style="4" customWidth="1"/>
    <col min="9" max="9" width="4.77734375" style="4" customWidth="1"/>
    <col min="10" max="10" width="10.33203125" style="4" customWidth="1"/>
    <col min="11" max="11" width="13.6640625" style="4" customWidth="1"/>
    <col min="12" max="12" width="9.44140625" style="1" bestFit="1" customWidth="1"/>
    <col min="13" max="13" width="13.21875" style="4" bestFit="1" customWidth="1"/>
    <col min="14" max="14" width="8.88671875" style="4" bestFit="1" customWidth="1"/>
    <col min="15" max="15" width="11.44140625" style="4" bestFit="1" customWidth="1"/>
    <col min="16" max="16" width="8" style="4" bestFit="1" customWidth="1"/>
    <col min="17" max="17" width="7.21875" style="4" bestFit="1" customWidth="1"/>
    <col min="18" max="18" width="14" style="4" bestFit="1" customWidth="1"/>
    <col min="19" max="19" width="13.44140625" style="4" bestFit="1" customWidth="1"/>
    <col min="20" max="20" width="11" style="4" customWidth="1"/>
    <col min="21" max="24" width="11" style="4" hidden="1" customWidth="1" outlineLevel="1"/>
    <col min="25" max="25" width="11" style="4" customWidth="1" collapsed="1"/>
    <col min="26" max="27" width="11" style="4" customWidth="1"/>
    <col min="28" max="16384" width="11" style="4" hidden="1"/>
  </cols>
  <sheetData>
    <row r="1" spans="1:25" x14ac:dyDescent="0.25">
      <c r="H1" s="91"/>
      <c r="I1" s="91"/>
      <c r="J1" s="91"/>
      <c r="K1" s="91"/>
      <c r="L1" s="91"/>
      <c r="U1" s="29"/>
      <c r="V1" s="29"/>
      <c r="W1" s="29"/>
      <c r="X1" s="29"/>
    </row>
    <row r="2" spans="1:25" x14ac:dyDescent="0.25">
      <c r="H2" s="91"/>
      <c r="I2" s="91"/>
      <c r="J2" s="91"/>
      <c r="K2" s="91"/>
      <c r="L2" s="91"/>
      <c r="O2" s="4" t="s">
        <v>21</v>
      </c>
    </row>
    <row r="3" spans="1:25" ht="14.25" customHeight="1" x14ac:dyDescent="0.25">
      <c r="B3" s="60" t="s">
        <v>44</v>
      </c>
      <c r="C3" s="60"/>
      <c r="D3" s="60"/>
      <c r="E3" s="60"/>
      <c r="F3" s="26"/>
      <c r="G3" s="26"/>
      <c r="H3" s="91"/>
      <c r="I3" s="91"/>
      <c r="J3" s="91"/>
      <c r="K3" s="91"/>
      <c r="L3" s="91"/>
      <c r="M3" s="1" t="s">
        <v>41</v>
      </c>
      <c r="N3" s="1" t="s">
        <v>42</v>
      </c>
      <c r="P3" s="30" t="s">
        <v>30</v>
      </c>
      <c r="Q3" s="96"/>
      <c r="R3" s="96"/>
    </row>
    <row r="4" spans="1:25" ht="14.25" customHeight="1" x14ac:dyDescent="0.25">
      <c r="B4" s="60"/>
      <c r="C4" s="60"/>
      <c r="D4" s="60"/>
      <c r="E4" s="60"/>
      <c r="F4" s="26"/>
      <c r="G4" s="26" t="s">
        <v>49</v>
      </c>
      <c r="H4" s="91"/>
      <c r="I4" s="91"/>
      <c r="J4" s="91"/>
      <c r="K4" s="91"/>
      <c r="L4" s="91"/>
      <c r="M4" s="25" t="s">
        <v>43</v>
      </c>
      <c r="N4" s="25" t="s">
        <v>25</v>
      </c>
      <c r="P4" s="30" t="s">
        <v>29</v>
      </c>
      <c r="Q4" s="97"/>
      <c r="R4" s="97"/>
    </row>
    <row r="5" spans="1:25" x14ac:dyDescent="0.25">
      <c r="B5" s="75" t="str">
        <f>IF(AND(L11&lt;M11,N11&lt;O11,L22&lt;M22,N22&lt;O22,L33&lt;M33,N33&lt;O33),"VALIDADA","NO VALIDADA")</f>
        <v>VALIDADA</v>
      </c>
      <c r="C5" s="76"/>
      <c r="D5" s="76"/>
      <c r="E5" s="77"/>
      <c r="H5" s="91"/>
      <c r="I5" s="91"/>
      <c r="J5" s="91"/>
      <c r="K5" s="91"/>
      <c r="L5" s="91"/>
    </row>
    <row r="6" spans="1:25" ht="14.25" customHeight="1" x14ac:dyDescent="0.25">
      <c r="H6" s="91"/>
      <c r="I6" s="91"/>
      <c r="J6" s="91"/>
      <c r="K6" s="91"/>
      <c r="L6" s="91"/>
    </row>
    <row r="7" spans="1:25" ht="14.25" customHeight="1" x14ac:dyDescent="0.25"/>
    <row r="8" spans="1:25" ht="15.75" customHeight="1" x14ac:dyDescent="0.25">
      <c r="A8" s="65" t="s">
        <v>4</v>
      </c>
      <c r="B8" s="66"/>
      <c r="C8" s="67"/>
      <c r="D8" s="68" t="s">
        <v>26</v>
      </c>
      <c r="E8" s="69"/>
      <c r="F8" s="69"/>
      <c r="G8" s="69"/>
      <c r="H8" s="70"/>
      <c r="M8" s="33" t="s">
        <v>32</v>
      </c>
      <c r="O8" s="33" t="s">
        <v>32</v>
      </c>
      <c r="P8" s="69" t="s">
        <v>27</v>
      </c>
      <c r="Q8" s="69"/>
      <c r="R8" s="69"/>
      <c r="S8" s="70"/>
      <c r="T8" s="31"/>
      <c r="U8" s="50" t="s">
        <v>50</v>
      </c>
      <c r="V8" s="50" t="s">
        <v>51</v>
      </c>
      <c r="W8" s="50" t="s">
        <v>31</v>
      </c>
      <c r="X8" s="50" t="s">
        <v>52</v>
      </c>
    </row>
    <row r="9" spans="1:25" ht="15.75" x14ac:dyDescent="0.25">
      <c r="A9" s="18" t="s">
        <v>6</v>
      </c>
      <c r="B9" s="64" t="s">
        <v>7</v>
      </c>
      <c r="C9" s="64"/>
      <c r="D9" s="98" t="s">
        <v>17</v>
      </c>
      <c r="E9" s="99"/>
      <c r="F9" s="19" t="s">
        <v>20</v>
      </c>
      <c r="G9" s="19" t="s">
        <v>33</v>
      </c>
      <c r="H9" s="19" t="s">
        <v>34</v>
      </c>
      <c r="I9" s="71" t="s">
        <v>22</v>
      </c>
      <c r="J9" s="72"/>
      <c r="K9" s="22" t="s">
        <v>35</v>
      </c>
      <c r="L9" s="32" t="s">
        <v>45</v>
      </c>
      <c r="M9" s="34" t="s">
        <v>47</v>
      </c>
      <c r="N9" s="35" t="s">
        <v>46</v>
      </c>
      <c r="O9" s="34" t="s">
        <v>48</v>
      </c>
      <c r="P9" s="20" t="s">
        <v>17</v>
      </c>
      <c r="Q9" s="19" t="s">
        <v>20</v>
      </c>
      <c r="R9" s="19" t="s">
        <v>33</v>
      </c>
      <c r="S9" s="19" t="s">
        <v>34</v>
      </c>
      <c r="T9" s="31"/>
      <c r="U9" s="51">
        <v>20</v>
      </c>
      <c r="V9" s="52">
        <v>998.29</v>
      </c>
      <c r="W9" s="53">
        <v>1.0027999999999999</v>
      </c>
      <c r="X9" s="54">
        <f>+V9*W9</f>
        <v>1001.0852119999998</v>
      </c>
    </row>
    <row r="10" spans="1:25" ht="15.75" x14ac:dyDescent="0.25">
      <c r="A10" s="18" t="s">
        <v>8</v>
      </c>
      <c r="B10" s="14" t="s">
        <v>0</v>
      </c>
      <c r="C10" s="14" t="s">
        <v>16</v>
      </c>
      <c r="D10" s="94" t="s">
        <v>18</v>
      </c>
      <c r="E10" s="95"/>
      <c r="F10" s="21" t="s">
        <v>18</v>
      </c>
      <c r="G10" s="21" t="s">
        <v>19</v>
      </c>
      <c r="H10" s="21" t="s">
        <v>0</v>
      </c>
      <c r="I10" s="92" t="s">
        <v>23</v>
      </c>
      <c r="J10" s="93"/>
      <c r="K10" s="23" t="s">
        <v>16</v>
      </c>
      <c r="L10" s="37" t="s">
        <v>0</v>
      </c>
      <c r="M10" s="34" t="s">
        <v>36</v>
      </c>
      <c r="N10" s="38" t="s">
        <v>0</v>
      </c>
      <c r="O10" s="34" t="s">
        <v>0</v>
      </c>
      <c r="P10" s="21" t="s">
        <v>18</v>
      </c>
      <c r="Q10" s="21" t="s">
        <v>18</v>
      </c>
      <c r="R10" s="21" t="s">
        <v>19</v>
      </c>
      <c r="S10" s="21" t="s">
        <v>0</v>
      </c>
      <c r="T10" s="31"/>
      <c r="U10" s="51">
        <v>20.5</v>
      </c>
      <c r="V10" s="52">
        <f>+(V9+V11)/2</f>
        <v>998.18499999999995</v>
      </c>
      <c r="W10" s="53">
        <v>1.0028999999999999</v>
      </c>
      <c r="X10" s="54">
        <f t="shared" ref="X10:X15" si="0">+V10*W10</f>
        <v>1001.0797364999999</v>
      </c>
      <c r="Y10" s="40"/>
    </row>
    <row r="11" spans="1:25" x14ac:dyDescent="0.25">
      <c r="A11" s="64" t="s">
        <v>5</v>
      </c>
      <c r="B11" s="78">
        <v>100</v>
      </c>
      <c r="C11" s="55">
        <v>1000</v>
      </c>
      <c r="D11" s="73">
        <v>21</v>
      </c>
      <c r="E11" s="74"/>
      <c r="F11" s="49">
        <v>22</v>
      </c>
      <c r="G11" s="49">
        <v>640</v>
      </c>
      <c r="H11" s="49">
        <v>66</v>
      </c>
      <c r="I11" s="58">
        <v>0.99770000000000003</v>
      </c>
      <c r="J11" s="59"/>
      <c r="K11" s="3">
        <f t="shared" ref="K11:K20" si="1">IF(D11=$U$9,I11*$X$9,IF(D11=$U$10,I11*$X$10,IF(D11=$U$11,I11*$X$11,IF(D11=$U$12,I11*$X$12,IF(D11=$U$13,I11*$X$13,IF(D11=$U$14,I11*$X$14,IF(D11=$U$15,I11*$X$15,0)))))))</f>
        <v>998.77176924799994</v>
      </c>
      <c r="L11" s="81">
        <f>+(K21-C11)*100/C11</f>
        <v>7.5284336451989023E-2</v>
      </c>
      <c r="M11" s="61">
        <v>0.8</v>
      </c>
      <c r="N11" s="81">
        <f>_xlfn.STDEV.S(K11:K20)*100/K21</f>
        <v>0.1417721009762575</v>
      </c>
      <c r="O11" s="61">
        <v>0.3</v>
      </c>
      <c r="P11" s="49">
        <v>20.5</v>
      </c>
      <c r="Q11" s="49">
        <v>22</v>
      </c>
      <c r="R11" s="49">
        <v>639</v>
      </c>
      <c r="S11" s="49">
        <v>67</v>
      </c>
      <c r="T11" s="28"/>
      <c r="U11" s="51">
        <v>21</v>
      </c>
      <c r="V11" s="52">
        <v>998.08</v>
      </c>
      <c r="W11" s="53">
        <v>1.0029999999999999</v>
      </c>
      <c r="X11" s="54">
        <f t="shared" si="0"/>
        <v>1001.0742399999999</v>
      </c>
      <c r="Y11" s="40"/>
    </row>
    <row r="12" spans="1:25" x14ac:dyDescent="0.25">
      <c r="A12" s="64"/>
      <c r="B12" s="79"/>
      <c r="C12" s="56"/>
      <c r="D12" s="73">
        <v>21</v>
      </c>
      <c r="E12" s="74"/>
      <c r="F12" s="49">
        <v>22</v>
      </c>
      <c r="G12" s="49">
        <f>+G11</f>
        <v>640</v>
      </c>
      <c r="H12" s="49">
        <v>66</v>
      </c>
      <c r="I12" s="58">
        <v>0.99860000000000004</v>
      </c>
      <c r="J12" s="59"/>
      <c r="K12" s="3">
        <f t="shared" si="1"/>
        <v>999.67273606399999</v>
      </c>
      <c r="L12" s="82"/>
      <c r="M12" s="61"/>
      <c r="N12" s="82"/>
      <c r="O12" s="61"/>
      <c r="P12" s="49">
        <v>20.5</v>
      </c>
      <c r="Q12" s="49">
        <v>22</v>
      </c>
      <c r="R12" s="49">
        <f>+R11</f>
        <v>639</v>
      </c>
      <c r="S12" s="49">
        <v>67</v>
      </c>
      <c r="T12" s="28"/>
      <c r="U12" s="51">
        <v>21.5</v>
      </c>
      <c r="V12" s="52">
        <f>+(V11+V13)/2</f>
        <v>997.97</v>
      </c>
      <c r="W12" s="53">
        <v>1.0031000000000001</v>
      </c>
      <c r="X12" s="54">
        <f t="shared" si="0"/>
        <v>1001.0637070000001</v>
      </c>
      <c r="Y12" s="40"/>
    </row>
    <row r="13" spans="1:25" x14ac:dyDescent="0.25">
      <c r="A13" s="64"/>
      <c r="B13" s="79"/>
      <c r="C13" s="56"/>
      <c r="D13" s="73">
        <v>21</v>
      </c>
      <c r="E13" s="74"/>
      <c r="F13" s="49">
        <v>22.5</v>
      </c>
      <c r="G13" s="49">
        <f t="shared" ref="G13:G42" si="2">+G12</f>
        <v>640</v>
      </c>
      <c r="H13" s="49">
        <v>66</v>
      </c>
      <c r="I13" s="58">
        <v>1.0028999999999999</v>
      </c>
      <c r="J13" s="59"/>
      <c r="K13" s="3">
        <f t="shared" si="1"/>
        <v>1003.9773552959998</v>
      </c>
      <c r="L13" s="82"/>
      <c r="M13" s="61"/>
      <c r="N13" s="82"/>
      <c r="O13" s="61"/>
      <c r="P13" s="49">
        <v>20.5</v>
      </c>
      <c r="Q13" s="49">
        <v>22.5</v>
      </c>
      <c r="R13" s="49">
        <f t="shared" ref="R13:R20" si="3">+R12</f>
        <v>639</v>
      </c>
      <c r="S13" s="49">
        <v>67</v>
      </c>
      <c r="T13" s="28"/>
      <c r="U13" s="51">
        <v>22</v>
      </c>
      <c r="V13" s="52">
        <v>997.86</v>
      </c>
      <c r="W13" s="53">
        <v>1.0033000000000001</v>
      </c>
      <c r="X13" s="54">
        <f t="shared" si="0"/>
        <v>1001.1529380000001</v>
      </c>
      <c r="Y13" s="40"/>
    </row>
    <row r="14" spans="1:25" x14ac:dyDescent="0.25">
      <c r="A14" s="64"/>
      <c r="B14" s="79"/>
      <c r="C14" s="56"/>
      <c r="D14" s="73">
        <v>21</v>
      </c>
      <c r="E14" s="74"/>
      <c r="F14" s="49">
        <v>23</v>
      </c>
      <c r="G14" s="49">
        <f t="shared" si="2"/>
        <v>640</v>
      </c>
      <c r="H14" s="49">
        <v>66</v>
      </c>
      <c r="I14" s="58">
        <v>1.0008999999999999</v>
      </c>
      <c r="J14" s="59"/>
      <c r="K14" s="3">
        <f t="shared" si="1"/>
        <v>1001.9752068159999</v>
      </c>
      <c r="L14" s="82"/>
      <c r="M14" s="61"/>
      <c r="N14" s="82"/>
      <c r="O14" s="61"/>
      <c r="P14" s="49">
        <v>20.5</v>
      </c>
      <c r="Q14" s="49">
        <v>23</v>
      </c>
      <c r="R14" s="49">
        <f t="shared" si="3"/>
        <v>639</v>
      </c>
      <c r="S14" s="49">
        <v>67</v>
      </c>
      <c r="T14" s="28"/>
      <c r="U14" s="51">
        <v>22.5</v>
      </c>
      <c r="V14" s="52">
        <f>+(V13+V15)/2</f>
        <v>997.74</v>
      </c>
      <c r="W14" s="53">
        <v>1.0034000000000001</v>
      </c>
      <c r="X14" s="54">
        <f t="shared" si="0"/>
        <v>1001.1323160000001</v>
      </c>
      <c r="Y14" s="40"/>
    </row>
    <row r="15" spans="1:25" x14ac:dyDescent="0.25">
      <c r="A15" s="64"/>
      <c r="B15" s="79"/>
      <c r="C15" s="56"/>
      <c r="D15" s="73">
        <v>21.5</v>
      </c>
      <c r="E15" s="74"/>
      <c r="F15" s="49">
        <v>22.5</v>
      </c>
      <c r="G15" s="49">
        <f t="shared" si="2"/>
        <v>640</v>
      </c>
      <c r="H15" s="49">
        <v>66</v>
      </c>
      <c r="I15" s="58">
        <v>0.99960000000000004</v>
      </c>
      <c r="J15" s="59"/>
      <c r="K15" s="3">
        <f t="shared" si="1"/>
        <v>1000.6632815172002</v>
      </c>
      <c r="L15" s="82"/>
      <c r="M15" s="61"/>
      <c r="N15" s="82"/>
      <c r="O15" s="61"/>
      <c r="P15" s="49">
        <v>20.5</v>
      </c>
      <c r="Q15" s="49">
        <v>21.5</v>
      </c>
      <c r="R15" s="49">
        <f t="shared" si="3"/>
        <v>639</v>
      </c>
      <c r="S15" s="49">
        <v>67</v>
      </c>
      <c r="T15" s="28"/>
      <c r="U15" s="51">
        <v>23</v>
      </c>
      <c r="V15" s="52">
        <v>997.62</v>
      </c>
      <c r="W15" s="53">
        <v>1.0035000000000001</v>
      </c>
      <c r="X15" s="54">
        <f t="shared" si="0"/>
        <v>1001.1116700000001</v>
      </c>
      <c r="Y15" s="40"/>
    </row>
    <row r="16" spans="1:25" x14ac:dyDescent="0.25">
      <c r="A16" s="64"/>
      <c r="B16" s="79"/>
      <c r="C16" s="56"/>
      <c r="D16" s="73">
        <v>21</v>
      </c>
      <c r="E16" s="74"/>
      <c r="F16" s="49">
        <v>22</v>
      </c>
      <c r="G16" s="49">
        <f t="shared" si="2"/>
        <v>640</v>
      </c>
      <c r="H16" s="49">
        <v>66</v>
      </c>
      <c r="I16" s="58">
        <v>0.99909999999999999</v>
      </c>
      <c r="J16" s="59"/>
      <c r="K16" s="3">
        <f t="shared" si="1"/>
        <v>1000.1732731839999</v>
      </c>
      <c r="L16" s="82"/>
      <c r="M16" s="61"/>
      <c r="N16" s="82"/>
      <c r="O16" s="61"/>
      <c r="P16" s="49">
        <v>20.5</v>
      </c>
      <c r="Q16" s="49">
        <v>22</v>
      </c>
      <c r="R16" s="49">
        <f t="shared" si="3"/>
        <v>639</v>
      </c>
      <c r="S16" s="49">
        <v>67</v>
      </c>
      <c r="T16" s="28"/>
      <c r="U16" s="41"/>
      <c r="V16" s="42"/>
      <c r="W16" s="43"/>
      <c r="X16" s="44"/>
      <c r="Y16" s="40"/>
    </row>
    <row r="17" spans="1:25" x14ac:dyDescent="0.25">
      <c r="A17" s="64"/>
      <c r="B17" s="79"/>
      <c r="C17" s="56"/>
      <c r="D17" s="73">
        <v>21</v>
      </c>
      <c r="E17" s="74"/>
      <c r="F17" s="49">
        <v>23</v>
      </c>
      <c r="G17" s="49">
        <f t="shared" si="2"/>
        <v>640</v>
      </c>
      <c r="H17" s="49">
        <v>66</v>
      </c>
      <c r="I17" s="58">
        <v>0.99890000000000001</v>
      </c>
      <c r="J17" s="59"/>
      <c r="K17" s="3">
        <f t="shared" si="1"/>
        <v>999.97305833599989</v>
      </c>
      <c r="L17" s="82"/>
      <c r="M17" s="61"/>
      <c r="N17" s="82"/>
      <c r="O17" s="61"/>
      <c r="P17" s="49">
        <v>20.5</v>
      </c>
      <c r="Q17" s="49">
        <v>23</v>
      </c>
      <c r="R17" s="49">
        <f t="shared" si="3"/>
        <v>639</v>
      </c>
      <c r="S17" s="49">
        <v>67</v>
      </c>
      <c r="U17" s="40"/>
      <c r="V17" s="40"/>
      <c r="W17" s="40"/>
      <c r="X17" s="40"/>
      <c r="Y17" s="40"/>
    </row>
    <row r="18" spans="1:25" x14ac:dyDescent="0.25">
      <c r="A18" s="64"/>
      <c r="B18" s="79"/>
      <c r="C18" s="56"/>
      <c r="D18" s="73">
        <v>21</v>
      </c>
      <c r="E18" s="74"/>
      <c r="F18" s="49">
        <v>22</v>
      </c>
      <c r="G18" s="49">
        <f t="shared" si="2"/>
        <v>640</v>
      </c>
      <c r="H18" s="49">
        <v>66</v>
      </c>
      <c r="I18" s="58">
        <v>0.99939999999999996</v>
      </c>
      <c r="J18" s="59"/>
      <c r="K18" s="3">
        <f t="shared" si="1"/>
        <v>1000.4735954559999</v>
      </c>
      <c r="L18" s="82"/>
      <c r="M18" s="61"/>
      <c r="N18" s="82"/>
      <c r="O18" s="61"/>
      <c r="P18" s="49">
        <v>20.5</v>
      </c>
      <c r="Q18" s="49">
        <v>22</v>
      </c>
      <c r="R18" s="49">
        <f t="shared" si="3"/>
        <v>639</v>
      </c>
      <c r="S18" s="49">
        <v>67</v>
      </c>
      <c r="U18" s="40"/>
      <c r="V18" s="40"/>
      <c r="W18" s="40"/>
      <c r="X18" s="40"/>
      <c r="Y18" s="40"/>
    </row>
    <row r="19" spans="1:25" x14ac:dyDescent="0.25">
      <c r="A19" s="64"/>
      <c r="B19" s="79"/>
      <c r="C19" s="56"/>
      <c r="D19" s="73">
        <v>21</v>
      </c>
      <c r="E19" s="74"/>
      <c r="F19" s="49">
        <v>22.5</v>
      </c>
      <c r="G19" s="49">
        <f t="shared" si="2"/>
        <v>640</v>
      </c>
      <c r="H19" s="49">
        <v>66</v>
      </c>
      <c r="I19" s="58">
        <v>0.99970000000000003</v>
      </c>
      <c r="J19" s="59"/>
      <c r="K19" s="3">
        <f t="shared" si="1"/>
        <v>1000.7739177279999</v>
      </c>
      <c r="L19" s="82"/>
      <c r="M19" s="61"/>
      <c r="N19" s="82"/>
      <c r="O19" s="61"/>
      <c r="P19" s="49">
        <v>20.5</v>
      </c>
      <c r="Q19" s="49">
        <v>22.5</v>
      </c>
      <c r="R19" s="49">
        <f t="shared" si="3"/>
        <v>639</v>
      </c>
      <c r="S19" s="49">
        <v>67</v>
      </c>
      <c r="U19" s="41"/>
      <c r="V19" s="42"/>
      <c r="W19" s="40"/>
      <c r="X19" s="40"/>
      <c r="Y19" s="40"/>
    </row>
    <row r="20" spans="1:25" x14ac:dyDescent="0.25">
      <c r="A20" s="64"/>
      <c r="B20" s="80"/>
      <c r="C20" s="57"/>
      <c r="D20" s="73">
        <v>21</v>
      </c>
      <c r="E20" s="74"/>
      <c r="F20" s="49">
        <v>23</v>
      </c>
      <c r="G20" s="49">
        <f t="shared" si="2"/>
        <v>640</v>
      </c>
      <c r="H20" s="49">
        <v>66</v>
      </c>
      <c r="I20" s="58">
        <v>1</v>
      </c>
      <c r="J20" s="59"/>
      <c r="K20" s="3">
        <f t="shared" si="1"/>
        <v>1001.0742399999999</v>
      </c>
      <c r="L20" s="83"/>
      <c r="M20" s="62"/>
      <c r="N20" s="83"/>
      <c r="O20" s="62"/>
      <c r="P20" s="49">
        <v>20.5</v>
      </c>
      <c r="Q20" s="49">
        <v>23</v>
      </c>
      <c r="R20" s="49">
        <f t="shared" si="3"/>
        <v>639</v>
      </c>
      <c r="S20" s="49">
        <v>67</v>
      </c>
      <c r="U20" s="40"/>
      <c r="V20" s="40"/>
      <c r="W20" s="40"/>
      <c r="X20" s="40"/>
      <c r="Y20" s="40"/>
    </row>
    <row r="21" spans="1:25" ht="17.05" x14ac:dyDescent="0.25">
      <c r="A21" s="64"/>
      <c r="B21" s="100"/>
      <c r="C21" s="101"/>
      <c r="D21" s="30" t="s">
        <v>37</v>
      </c>
      <c r="E21" s="27">
        <f>MAX(D11:E20)-MIN(D11:E20)</f>
        <v>0.5</v>
      </c>
      <c r="F21" s="100"/>
      <c r="G21" s="102"/>
      <c r="H21" s="101"/>
      <c r="I21" s="17" t="s">
        <v>24</v>
      </c>
      <c r="J21" s="24">
        <f>AVERAGE(I11:J20)</f>
        <v>0.99968000000000001</v>
      </c>
      <c r="K21" s="39">
        <f>AVERAGE(K11:K20)</f>
        <v>1000.7528433645199</v>
      </c>
      <c r="L21" s="84"/>
      <c r="M21" s="85"/>
      <c r="N21" s="85"/>
      <c r="O21" s="85"/>
      <c r="P21" s="85"/>
      <c r="Q21" s="85"/>
      <c r="R21" s="85"/>
      <c r="S21" s="85"/>
      <c r="U21" s="40"/>
      <c r="V21" s="40"/>
      <c r="W21" s="40"/>
      <c r="X21" s="40"/>
      <c r="Y21" s="40"/>
    </row>
    <row r="22" spans="1:25" ht="15.05" customHeight="1" x14ac:dyDescent="0.25">
      <c r="A22" s="64"/>
      <c r="B22" s="78">
        <v>50</v>
      </c>
      <c r="C22" s="55">
        <v>500</v>
      </c>
      <c r="D22" s="73">
        <v>21.5</v>
      </c>
      <c r="E22" s="74"/>
      <c r="F22" s="2">
        <v>23</v>
      </c>
      <c r="G22" s="49">
        <f>+G20</f>
        <v>640</v>
      </c>
      <c r="H22" s="49">
        <v>66</v>
      </c>
      <c r="I22" s="58">
        <v>0.50019999999999998</v>
      </c>
      <c r="J22" s="59"/>
      <c r="K22" s="3">
        <f>IF(D22=$U$9,I22*$X$9,IF(D22=$U$10,I22*$X$10,IF(D22=$U$11,I22*$X$11,IF(D22=$U$12,I22*$X$12,IF(D22=$U$13,I22*$X$13,IF(D22=$U$14,I22*$X$14,IF(D22=$U$15,I22*$X$15,IF(D22=$U$16,I22*$X$16,0))))))))</f>
        <v>500.73206624140005</v>
      </c>
      <c r="L22" s="81">
        <f>+(K32-C22)*100/C22</f>
        <v>0.3046866439860082</v>
      </c>
      <c r="M22" s="63">
        <v>1.6</v>
      </c>
      <c r="N22" s="81">
        <f>_xlfn.STDEV.S(K22:K31)*100/K32</f>
        <v>0.44113467793740091</v>
      </c>
      <c r="O22" s="63">
        <v>0.6</v>
      </c>
      <c r="P22" s="49">
        <v>21.5</v>
      </c>
      <c r="Q22" s="49">
        <v>22</v>
      </c>
      <c r="R22" s="49">
        <v>640</v>
      </c>
      <c r="S22" s="49">
        <v>67</v>
      </c>
      <c r="U22" s="40"/>
      <c r="V22" s="40"/>
      <c r="W22" s="40"/>
      <c r="X22" s="40"/>
      <c r="Y22" s="40"/>
    </row>
    <row r="23" spans="1:25" ht="15.05" customHeight="1" x14ac:dyDescent="0.25">
      <c r="A23" s="64"/>
      <c r="B23" s="79"/>
      <c r="C23" s="56"/>
      <c r="D23" s="73">
        <v>21.5</v>
      </c>
      <c r="E23" s="74"/>
      <c r="F23" s="2">
        <v>22</v>
      </c>
      <c r="G23" s="49">
        <f t="shared" si="2"/>
        <v>640</v>
      </c>
      <c r="H23" s="49">
        <v>66</v>
      </c>
      <c r="I23" s="58">
        <v>0.49980000000000002</v>
      </c>
      <c r="J23" s="59"/>
      <c r="K23" s="3">
        <f>IF(D23=$U$9,I23*$X$9,IF(D23=$U$10,I23*$X$10,IF(D23=$U$11,I23*$X$11,IF(D23=$U$12,I23*$X$12,IF(D23=$U$13,I23*$X$13,IF(D23=$U$14,I23*$X$14,IF(D23=$U$15,I23*$X$15,IF(D23=$U$16,I23*$X$16,0))))))))</f>
        <v>500.33164075860009</v>
      </c>
      <c r="L23" s="82"/>
      <c r="M23" s="61"/>
      <c r="N23" s="82"/>
      <c r="O23" s="61"/>
      <c r="P23" s="49">
        <v>21.5</v>
      </c>
      <c r="Q23" s="49">
        <v>22</v>
      </c>
      <c r="R23" s="49">
        <f t="shared" ref="R23:R31" si="4">+R22</f>
        <v>640</v>
      </c>
      <c r="S23" s="49">
        <v>67</v>
      </c>
      <c r="U23" s="40"/>
      <c r="V23" s="40"/>
      <c r="W23" s="40"/>
      <c r="X23" s="40"/>
      <c r="Y23" s="40"/>
    </row>
    <row r="24" spans="1:25" ht="15.05" customHeight="1" x14ac:dyDescent="0.25">
      <c r="A24" s="64"/>
      <c r="B24" s="79"/>
      <c r="C24" s="56"/>
      <c r="D24" s="73">
        <v>21.5</v>
      </c>
      <c r="E24" s="74"/>
      <c r="F24" s="2">
        <v>22.5</v>
      </c>
      <c r="G24" s="49">
        <f t="shared" si="2"/>
        <v>640</v>
      </c>
      <c r="H24" s="49">
        <v>66</v>
      </c>
      <c r="I24" s="58">
        <v>0.49959999999999999</v>
      </c>
      <c r="J24" s="59"/>
      <c r="K24" s="3">
        <f t="shared" ref="K24:K31" si="5">IF(D24=$U$9,I24*$X$9,IF(D24=$U$10,I24*$X$10,IF(D24=$U$11,I24*$X$11,IF(D24=$U$12,I24*$X$12,IF(D24=$U$13,I24*$X$13,IF(D24=$U$14,I24*$X$14,IF(D24=$U$15,I24*$X$15,IF(D24=$U$16,I24*$X$16,0))))))))</f>
        <v>500.13142801720005</v>
      </c>
      <c r="L24" s="82"/>
      <c r="M24" s="61"/>
      <c r="N24" s="82"/>
      <c r="O24" s="61"/>
      <c r="P24" s="49">
        <v>21.5</v>
      </c>
      <c r="Q24" s="49">
        <v>22.5</v>
      </c>
      <c r="R24" s="49">
        <f t="shared" si="4"/>
        <v>640</v>
      </c>
      <c r="S24" s="49">
        <v>67</v>
      </c>
      <c r="U24" s="40"/>
      <c r="V24" s="40"/>
      <c r="W24" s="40"/>
      <c r="X24" s="40"/>
      <c r="Y24" s="40"/>
    </row>
    <row r="25" spans="1:25" ht="15.05" customHeight="1" x14ac:dyDescent="0.25">
      <c r="A25" s="64"/>
      <c r="B25" s="79"/>
      <c r="C25" s="56"/>
      <c r="D25" s="73">
        <v>21.5</v>
      </c>
      <c r="E25" s="74"/>
      <c r="F25" s="2">
        <v>23</v>
      </c>
      <c r="G25" s="49">
        <f t="shared" si="2"/>
        <v>640</v>
      </c>
      <c r="H25" s="49">
        <v>66</v>
      </c>
      <c r="I25" s="58">
        <v>0.5</v>
      </c>
      <c r="J25" s="59"/>
      <c r="K25" s="3">
        <f t="shared" si="5"/>
        <v>500.53185350000007</v>
      </c>
      <c r="L25" s="82"/>
      <c r="M25" s="61"/>
      <c r="N25" s="82"/>
      <c r="O25" s="61"/>
      <c r="P25" s="49">
        <v>21.5</v>
      </c>
      <c r="Q25" s="49">
        <v>23</v>
      </c>
      <c r="R25" s="49">
        <f t="shared" si="4"/>
        <v>640</v>
      </c>
      <c r="S25" s="49">
        <v>67</v>
      </c>
      <c r="U25" s="40"/>
      <c r="V25" s="40"/>
      <c r="W25" s="40"/>
      <c r="X25" s="40"/>
      <c r="Y25" s="40"/>
    </row>
    <row r="26" spans="1:25" ht="15.05" customHeight="1" x14ac:dyDescent="0.25">
      <c r="A26" s="64"/>
      <c r="B26" s="79"/>
      <c r="C26" s="56"/>
      <c r="D26" s="73">
        <v>21.5</v>
      </c>
      <c r="E26" s="74"/>
      <c r="F26" s="2">
        <v>22.5</v>
      </c>
      <c r="G26" s="49">
        <f t="shared" si="2"/>
        <v>640</v>
      </c>
      <c r="H26" s="49">
        <v>66</v>
      </c>
      <c r="I26" s="58">
        <v>0.501</v>
      </c>
      <c r="J26" s="59"/>
      <c r="K26" s="3">
        <f t="shared" si="5"/>
        <v>501.53291720700008</v>
      </c>
      <c r="L26" s="82"/>
      <c r="M26" s="61"/>
      <c r="N26" s="82"/>
      <c r="O26" s="61"/>
      <c r="P26" s="49">
        <v>21.5</v>
      </c>
      <c r="Q26" s="49">
        <v>21.5</v>
      </c>
      <c r="R26" s="49">
        <f t="shared" si="4"/>
        <v>640</v>
      </c>
      <c r="S26" s="49">
        <v>67</v>
      </c>
      <c r="U26" s="40"/>
      <c r="V26" s="40"/>
      <c r="W26" s="40"/>
      <c r="X26" s="40"/>
      <c r="Y26" s="40"/>
    </row>
    <row r="27" spans="1:25" ht="15.05" customHeight="1" x14ac:dyDescent="0.25">
      <c r="A27" s="64"/>
      <c r="B27" s="79"/>
      <c r="C27" s="56"/>
      <c r="D27" s="73">
        <v>21.5</v>
      </c>
      <c r="E27" s="74"/>
      <c r="F27" s="2">
        <v>22</v>
      </c>
      <c r="G27" s="49">
        <f t="shared" si="2"/>
        <v>640</v>
      </c>
      <c r="H27" s="49">
        <v>66</v>
      </c>
      <c r="I27" s="58">
        <v>0.50119999999999998</v>
      </c>
      <c r="J27" s="59"/>
      <c r="K27" s="3">
        <f t="shared" si="5"/>
        <v>501.73312994840006</v>
      </c>
      <c r="L27" s="82"/>
      <c r="M27" s="61"/>
      <c r="N27" s="82"/>
      <c r="O27" s="61"/>
      <c r="P27" s="49">
        <v>21.5</v>
      </c>
      <c r="Q27" s="49">
        <v>22</v>
      </c>
      <c r="R27" s="49">
        <f t="shared" si="4"/>
        <v>640</v>
      </c>
      <c r="S27" s="49">
        <v>67</v>
      </c>
      <c r="U27" s="40"/>
      <c r="V27" s="40"/>
      <c r="W27" s="40"/>
      <c r="X27" s="40"/>
      <c r="Y27" s="40"/>
    </row>
    <row r="28" spans="1:25" ht="15.05" customHeight="1" x14ac:dyDescent="0.25">
      <c r="A28" s="64"/>
      <c r="B28" s="79"/>
      <c r="C28" s="56"/>
      <c r="D28" s="73">
        <v>21</v>
      </c>
      <c r="E28" s="74"/>
      <c r="F28" s="2">
        <v>23</v>
      </c>
      <c r="G28" s="49">
        <f t="shared" si="2"/>
        <v>640</v>
      </c>
      <c r="H28" s="49">
        <v>66</v>
      </c>
      <c r="I28" s="58">
        <v>0.5</v>
      </c>
      <c r="J28" s="59"/>
      <c r="K28" s="3">
        <f t="shared" si="5"/>
        <v>500.53711999999996</v>
      </c>
      <c r="L28" s="82"/>
      <c r="M28" s="61"/>
      <c r="N28" s="82"/>
      <c r="O28" s="61"/>
      <c r="P28" s="49">
        <v>21.5</v>
      </c>
      <c r="Q28" s="49">
        <v>23</v>
      </c>
      <c r="R28" s="49">
        <f t="shared" si="4"/>
        <v>640</v>
      </c>
      <c r="S28" s="49">
        <v>67</v>
      </c>
      <c r="U28" s="40"/>
      <c r="V28" s="40"/>
      <c r="W28" s="40"/>
      <c r="X28" s="40"/>
      <c r="Y28" s="40"/>
    </row>
    <row r="29" spans="1:25" ht="15.05" customHeight="1" x14ac:dyDescent="0.25">
      <c r="A29" s="64"/>
      <c r="B29" s="79"/>
      <c r="C29" s="56"/>
      <c r="D29" s="73">
        <v>21.5</v>
      </c>
      <c r="E29" s="74"/>
      <c r="F29" s="2">
        <v>22</v>
      </c>
      <c r="G29" s="49">
        <f t="shared" si="2"/>
        <v>640</v>
      </c>
      <c r="H29" s="49">
        <v>66</v>
      </c>
      <c r="I29" s="58">
        <v>0.5071</v>
      </c>
      <c r="J29" s="59"/>
      <c r="K29" s="3">
        <f t="shared" si="5"/>
        <v>507.63940581970007</v>
      </c>
      <c r="L29" s="82"/>
      <c r="M29" s="61"/>
      <c r="N29" s="82"/>
      <c r="O29" s="61"/>
      <c r="P29" s="49">
        <v>21.5</v>
      </c>
      <c r="Q29" s="49">
        <v>22</v>
      </c>
      <c r="R29" s="49">
        <f t="shared" si="4"/>
        <v>640</v>
      </c>
      <c r="S29" s="49">
        <v>67</v>
      </c>
      <c r="U29" s="40"/>
      <c r="V29" s="40"/>
      <c r="W29" s="40"/>
      <c r="X29" s="40"/>
      <c r="Y29" s="40"/>
    </row>
    <row r="30" spans="1:25" ht="15.05" customHeight="1" x14ac:dyDescent="0.25">
      <c r="A30" s="64"/>
      <c r="B30" s="79"/>
      <c r="C30" s="56"/>
      <c r="D30" s="73">
        <v>21.5</v>
      </c>
      <c r="E30" s="74"/>
      <c r="F30" s="2">
        <v>22.5</v>
      </c>
      <c r="G30" s="49">
        <f t="shared" si="2"/>
        <v>640</v>
      </c>
      <c r="H30" s="49">
        <v>66</v>
      </c>
      <c r="I30" s="58">
        <v>0.50019999999999998</v>
      </c>
      <c r="J30" s="59"/>
      <c r="K30" s="3">
        <f t="shared" si="5"/>
        <v>500.73206624140005</v>
      </c>
      <c r="L30" s="82"/>
      <c r="M30" s="61"/>
      <c r="N30" s="82"/>
      <c r="O30" s="61"/>
      <c r="P30" s="49">
        <v>21.5</v>
      </c>
      <c r="Q30" s="49">
        <v>22.5</v>
      </c>
      <c r="R30" s="49">
        <f t="shared" si="4"/>
        <v>640</v>
      </c>
      <c r="S30" s="49">
        <v>67</v>
      </c>
    </row>
    <row r="31" spans="1:25" ht="15.05" customHeight="1" x14ac:dyDescent="0.25">
      <c r="A31" s="64"/>
      <c r="B31" s="80"/>
      <c r="C31" s="57"/>
      <c r="D31" s="73">
        <v>21.5</v>
      </c>
      <c r="E31" s="74"/>
      <c r="F31" s="2">
        <v>22</v>
      </c>
      <c r="G31" s="49">
        <f t="shared" si="2"/>
        <v>640</v>
      </c>
      <c r="H31" s="49">
        <v>66</v>
      </c>
      <c r="I31" s="58">
        <v>0.50080000000000002</v>
      </c>
      <c r="J31" s="59"/>
      <c r="K31" s="3">
        <f t="shared" si="5"/>
        <v>501.3327044656001</v>
      </c>
      <c r="L31" s="83"/>
      <c r="M31" s="62"/>
      <c r="N31" s="83"/>
      <c r="O31" s="62"/>
      <c r="P31" s="49">
        <v>21.5</v>
      </c>
      <c r="Q31" s="49">
        <v>23</v>
      </c>
      <c r="R31" s="49">
        <f t="shared" si="4"/>
        <v>640</v>
      </c>
      <c r="S31" s="49">
        <v>67</v>
      </c>
    </row>
    <row r="32" spans="1:25" ht="15.05" customHeight="1" x14ac:dyDescent="0.25">
      <c r="A32" s="64"/>
      <c r="B32" s="100"/>
      <c r="C32" s="101"/>
      <c r="D32" s="30" t="s">
        <v>37</v>
      </c>
      <c r="E32" s="27">
        <f>MAX(D22:E31)-MIN(D22:E31)</f>
        <v>0.5</v>
      </c>
      <c r="F32" s="100"/>
      <c r="G32" s="102"/>
      <c r="H32" s="101"/>
      <c r="I32" s="17" t="s">
        <v>24</v>
      </c>
      <c r="J32" s="24">
        <f>AVERAGE(I22:J31)</f>
        <v>0.50099000000000005</v>
      </c>
      <c r="K32" s="39">
        <f>AVERAGE(K22:K31)</f>
        <v>501.52343321993004</v>
      </c>
      <c r="L32" s="86"/>
      <c r="M32" s="87"/>
      <c r="N32" s="87"/>
      <c r="O32" s="87"/>
      <c r="P32" s="87"/>
      <c r="Q32" s="87"/>
      <c r="R32" s="87"/>
      <c r="S32" s="87"/>
    </row>
    <row r="33" spans="1:19" x14ac:dyDescent="0.25">
      <c r="A33" s="64"/>
      <c r="B33" s="78">
        <v>10</v>
      </c>
      <c r="C33" s="55">
        <v>100</v>
      </c>
      <c r="D33" s="73">
        <v>21.5</v>
      </c>
      <c r="E33" s="74"/>
      <c r="F33" s="2">
        <v>22</v>
      </c>
      <c r="G33" s="49">
        <f>+G31</f>
        <v>640</v>
      </c>
      <c r="H33" s="49">
        <v>66</v>
      </c>
      <c r="I33" s="58">
        <v>0.106</v>
      </c>
      <c r="J33" s="59"/>
      <c r="K33" s="3">
        <f>IF(D33=$U$9,I33*$X$9,IF(D33=$U$10,I33*$X$10,IF(D33=$U$11,I33*$X$11,IF(D33=$U$12,I33*$X$12,IF(D33=$U$13,I33*$X$13,IF(D33=$U$14,I33*$X$14,IF(D33=$U$15,I33*$X$15,IF(D33=$U$16,I33*$X$16,0))))))))</f>
        <v>106.11275294200001</v>
      </c>
      <c r="L33" s="81">
        <f>+(K43-C33)*100/C33</f>
        <v>2.9811822821000078</v>
      </c>
      <c r="M33" s="63">
        <v>8</v>
      </c>
      <c r="N33" s="81">
        <f>_xlfn.STDEV.S(K33:K42)*100/K43</f>
        <v>3.9226044636528536</v>
      </c>
      <c r="O33" s="63">
        <v>6</v>
      </c>
      <c r="P33" s="49">
        <v>21.5</v>
      </c>
      <c r="Q33" s="49">
        <v>23</v>
      </c>
      <c r="R33" s="49">
        <f>+R31</f>
        <v>640</v>
      </c>
      <c r="S33" s="49">
        <v>67</v>
      </c>
    </row>
    <row r="34" spans="1:19" x14ac:dyDescent="0.25">
      <c r="A34" s="64"/>
      <c r="B34" s="79"/>
      <c r="C34" s="56"/>
      <c r="D34" s="73">
        <v>21.5</v>
      </c>
      <c r="E34" s="74"/>
      <c r="F34" s="2">
        <v>22.5</v>
      </c>
      <c r="G34" s="49">
        <f t="shared" si="2"/>
        <v>640</v>
      </c>
      <c r="H34" s="49">
        <v>66</v>
      </c>
      <c r="I34" s="58">
        <v>0.109</v>
      </c>
      <c r="J34" s="59"/>
      <c r="K34" s="3">
        <f>IF(D34=$U$9,I34*$X$9,IF(D34=$U$10,I34*$X$10,IF(D34=$U$11,I34*$X$11,IF(D34=$U$12,I34*$X$12,IF(D34=$U$13,I34*$X$13,IF(D34=$U$14,I34*$X$14,IF(D34=$U$15,I34*$X$15,IF(D34=$U$16,I34*$X$16,0))))))))</f>
        <v>109.11594406300001</v>
      </c>
      <c r="L34" s="82"/>
      <c r="M34" s="61"/>
      <c r="N34" s="82"/>
      <c r="O34" s="61"/>
      <c r="P34" s="49">
        <v>21.5</v>
      </c>
      <c r="Q34" s="49">
        <v>23</v>
      </c>
      <c r="R34" s="49">
        <f t="shared" ref="R34:R42" si="6">+R33</f>
        <v>640</v>
      </c>
      <c r="S34" s="49">
        <v>67</v>
      </c>
    </row>
    <row r="35" spans="1:19" x14ac:dyDescent="0.25">
      <c r="A35" s="64"/>
      <c r="B35" s="79"/>
      <c r="C35" s="56"/>
      <c r="D35" s="73">
        <v>21.5</v>
      </c>
      <c r="E35" s="74"/>
      <c r="F35" s="2">
        <v>22.5</v>
      </c>
      <c r="G35" s="49">
        <f t="shared" si="2"/>
        <v>640</v>
      </c>
      <c r="H35" s="49">
        <v>66</v>
      </c>
      <c r="I35" s="58">
        <v>0.1081</v>
      </c>
      <c r="J35" s="59"/>
      <c r="K35" s="3">
        <f t="shared" ref="K35:K42" si="7">IF(D35=$U$9,I35*$X$9,IF(D35=$U$10,I35*$X$10,IF(D35=$U$11,I35*$X$11,IF(D35=$U$12,I35*$X$12,IF(D35=$U$13,I35*$X$13,IF(D35=$U$14,I35*$X$14,IF(D35=$U$15,I35*$X$15,IF(D35=$U$16,I35*$X$16,0))))))))</f>
        <v>108.21498672670002</v>
      </c>
      <c r="L35" s="82"/>
      <c r="M35" s="61"/>
      <c r="N35" s="82"/>
      <c r="O35" s="61"/>
      <c r="P35" s="49">
        <v>21.5</v>
      </c>
      <c r="Q35" s="49">
        <v>23</v>
      </c>
      <c r="R35" s="49">
        <f t="shared" si="6"/>
        <v>640</v>
      </c>
      <c r="S35" s="49">
        <v>67</v>
      </c>
    </row>
    <row r="36" spans="1:19" x14ac:dyDescent="0.25">
      <c r="A36" s="64"/>
      <c r="B36" s="79"/>
      <c r="C36" s="56"/>
      <c r="D36" s="73">
        <v>22</v>
      </c>
      <c r="E36" s="74"/>
      <c r="F36" s="2">
        <v>22.5</v>
      </c>
      <c r="G36" s="49">
        <f t="shared" si="2"/>
        <v>640</v>
      </c>
      <c r="H36" s="49">
        <v>66</v>
      </c>
      <c r="I36" s="58">
        <v>9.8699999999999996E-2</v>
      </c>
      <c r="J36" s="59"/>
      <c r="K36" s="3">
        <f t="shared" si="7"/>
        <v>98.813794980600008</v>
      </c>
      <c r="L36" s="82"/>
      <c r="M36" s="61"/>
      <c r="N36" s="82"/>
      <c r="O36" s="61"/>
      <c r="P36" s="49">
        <v>21.5</v>
      </c>
      <c r="Q36" s="49">
        <v>23</v>
      </c>
      <c r="R36" s="49">
        <f t="shared" si="6"/>
        <v>640</v>
      </c>
      <c r="S36" s="49">
        <v>67</v>
      </c>
    </row>
    <row r="37" spans="1:19" x14ac:dyDescent="0.25">
      <c r="A37" s="64"/>
      <c r="B37" s="79"/>
      <c r="C37" s="56"/>
      <c r="D37" s="73">
        <v>21.5</v>
      </c>
      <c r="E37" s="74"/>
      <c r="F37" s="2">
        <v>23</v>
      </c>
      <c r="G37" s="49">
        <f t="shared" si="2"/>
        <v>640</v>
      </c>
      <c r="H37" s="49">
        <v>66</v>
      </c>
      <c r="I37" s="58">
        <v>0.1023</v>
      </c>
      <c r="J37" s="59"/>
      <c r="K37" s="3">
        <f t="shared" si="7"/>
        <v>102.40881722610001</v>
      </c>
      <c r="L37" s="82"/>
      <c r="M37" s="61"/>
      <c r="N37" s="82"/>
      <c r="O37" s="61"/>
      <c r="P37" s="49">
        <v>21.5</v>
      </c>
      <c r="Q37" s="49">
        <v>23</v>
      </c>
      <c r="R37" s="49">
        <f t="shared" si="6"/>
        <v>640</v>
      </c>
      <c r="S37" s="49">
        <v>67</v>
      </c>
    </row>
    <row r="38" spans="1:19" x14ac:dyDescent="0.25">
      <c r="A38" s="64"/>
      <c r="B38" s="79"/>
      <c r="C38" s="56"/>
      <c r="D38" s="73">
        <v>21.5</v>
      </c>
      <c r="E38" s="74"/>
      <c r="F38" s="2">
        <v>22.5</v>
      </c>
      <c r="G38" s="49">
        <f t="shared" si="2"/>
        <v>640</v>
      </c>
      <c r="H38" s="49">
        <v>66</v>
      </c>
      <c r="I38" s="58">
        <v>0.1024</v>
      </c>
      <c r="J38" s="59"/>
      <c r="K38" s="3">
        <f t="shared" si="7"/>
        <v>102.50892359680002</v>
      </c>
      <c r="L38" s="82"/>
      <c r="M38" s="61"/>
      <c r="N38" s="82"/>
      <c r="O38" s="61"/>
      <c r="P38" s="49">
        <v>21.5</v>
      </c>
      <c r="Q38" s="49">
        <v>23</v>
      </c>
      <c r="R38" s="49">
        <f t="shared" si="6"/>
        <v>640</v>
      </c>
      <c r="S38" s="49">
        <v>67</v>
      </c>
    </row>
    <row r="39" spans="1:19" x14ac:dyDescent="0.25">
      <c r="A39" s="64"/>
      <c r="B39" s="79"/>
      <c r="C39" s="56"/>
      <c r="D39" s="73">
        <v>21.5</v>
      </c>
      <c r="E39" s="74"/>
      <c r="F39" s="2">
        <v>22.5</v>
      </c>
      <c r="G39" s="49">
        <f t="shared" si="2"/>
        <v>640</v>
      </c>
      <c r="H39" s="49">
        <v>66</v>
      </c>
      <c r="I39" s="58">
        <v>0.10539999999999999</v>
      </c>
      <c r="J39" s="59"/>
      <c r="K39" s="3">
        <f t="shared" si="7"/>
        <v>105.5121147178</v>
      </c>
      <c r="L39" s="82"/>
      <c r="M39" s="61"/>
      <c r="N39" s="82"/>
      <c r="O39" s="61"/>
      <c r="P39" s="49">
        <v>21.5</v>
      </c>
      <c r="Q39" s="49">
        <v>23</v>
      </c>
      <c r="R39" s="49">
        <f t="shared" si="6"/>
        <v>640</v>
      </c>
      <c r="S39" s="49">
        <v>67</v>
      </c>
    </row>
    <row r="40" spans="1:19" x14ac:dyDescent="0.25">
      <c r="A40" s="64"/>
      <c r="B40" s="79"/>
      <c r="C40" s="56"/>
      <c r="D40" s="73">
        <v>21.5</v>
      </c>
      <c r="E40" s="74"/>
      <c r="F40" s="2">
        <v>23</v>
      </c>
      <c r="G40" s="49">
        <f t="shared" si="2"/>
        <v>640</v>
      </c>
      <c r="H40" s="49">
        <v>66</v>
      </c>
      <c r="I40" s="58">
        <v>9.98E-2</v>
      </c>
      <c r="J40" s="59"/>
      <c r="K40" s="3">
        <f t="shared" si="7"/>
        <v>99.906157958600019</v>
      </c>
      <c r="L40" s="82"/>
      <c r="M40" s="61"/>
      <c r="N40" s="82"/>
      <c r="O40" s="61"/>
      <c r="P40" s="49">
        <v>21.5</v>
      </c>
      <c r="Q40" s="49">
        <v>23</v>
      </c>
      <c r="R40" s="49">
        <f t="shared" si="6"/>
        <v>640</v>
      </c>
      <c r="S40" s="49">
        <v>67</v>
      </c>
    </row>
    <row r="41" spans="1:19" x14ac:dyDescent="0.25">
      <c r="A41" s="64"/>
      <c r="B41" s="79"/>
      <c r="C41" s="56"/>
      <c r="D41" s="73">
        <v>22</v>
      </c>
      <c r="E41" s="74"/>
      <c r="F41" s="2">
        <v>23</v>
      </c>
      <c r="G41" s="49">
        <f t="shared" si="2"/>
        <v>640</v>
      </c>
      <c r="H41" s="49">
        <v>66</v>
      </c>
      <c r="I41" s="58">
        <v>9.8400000000000001E-2</v>
      </c>
      <c r="J41" s="59"/>
      <c r="K41" s="3">
        <f t="shared" si="7"/>
        <v>98.513449099200002</v>
      </c>
      <c r="L41" s="82"/>
      <c r="M41" s="61"/>
      <c r="N41" s="82"/>
      <c r="O41" s="61"/>
      <c r="P41" s="49">
        <v>21.5</v>
      </c>
      <c r="Q41" s="49">
        <v>23</v>
      </c>
      <c r="R41" s="49">
        <f t="shared" si="6"/>
        <v>640</v>
      </c>
      <c r="S41" s="49">
        <v>67</v>
      </c>
    </row>
    <row r="42" spans="1:19" x14ac:dyDescent="0.25">
      <c r="A42" s="64"/>
      <c r="B42" s="80"/>
      <c r="C42" s="57"/>
      <c r="D42" s="73">
        <v>21.5</v>
      </c>
      <c r="E42" s="74"/>
      <c r="F42" s="2">
        <v>23</v>
      </c>
      <c r="G42" s="49">
        <f t="shared" si="2"/>
        <v>640</v>
      </c>
      <c r="H42" s="49">
        <v>66</v>
      </c>
      <c r="I42" s="58">
        <v>9.8599999999999993E-2</v>
      </c>
      <c r="J42" s="59"/>
      <c r="K42" s="3">
        <f t="shared" si="7"/>
        <v>98.704881510200011</v>
      </c>
      <c r="L42" s="83"/>
      <c r="M42" s="62"/>
      <c r="N42" s="83"/>
      <c r="O42" s="62"/>
      <c r="P42" s="49">
        <v>21.5</v>
      </c>
      <c r="Q42" s="49">
        <v>23</v>
      </c>
      <c r="R42" s="49">
        <f t="shared" si="6"/>
        <v>640</v>
      </c>
      <c r="S42" s="49">
        <v>67</v>
      </c>
    </row>
    <row r="43" spans="1:19" ht="17.05" x14ac:dyDescent="0.25">
      <c r="A43" s="64"/>
      <c r="B43" s="100"/>
      <c r="C43" s="101"/>
      <c r="D43" s="36" t="s">
        <v>37</v>
      </c>
      <c r="E43" s="27">
        <f>MAX(D33:E42)-MIN(D33:E42)</f>
        <v>0.5</v>
      </c>
      <c r="F43" s="100"/>
      <c r="G43" s="102"/>
      <c r="H43" s="101"/>
      <c r="I43" s="17" t="s">
        <v>24</v>
      </c>
      <c r="J43" s="24">
        <f>AVERAGE(I33:J42)</f>
        <v>0.10286999999999999</v>
      </c>
      <c r="K43" s="39">
        <f>AVERAGE(K33:K42)</f>
        <v>102.98118228210001</v>
      </c>
      <c r="L43" s="88"/>
      <c r="M43" s="89"/>
      <c r="N43" s="89"/>
      <c r="O43" s="89"/>
      <c r="P43" s="89"/>
      <c r="Q43" s="89"/>
      <c r="R43" s="89"/>
      <c r="S43" s="90"/>
    </row>
    <row r="44" spans="1:19" x14ac:dyDescent="0.25">
      <c r="A44" s="5"/>
    </row>
    <row r="45" spans="1:19" x14ac:dyDescent="0.25">
      <c r="A45" s="5"/>
    </row>
    <row r="46" spans="1:19" x14ac:dyDescent="0.25">
      <c r="A46" s="5"/>
    </row>
    <row r="47" spans="1:19" x14ac:dyDescent="0.25">
      <c r="A47" s="5"/>
    </row>
    <row r="48" spans="1:19" x14ac:dyDescent="0.25">
      <c r="A48" s="5"/>
    </row>
    <row r="49" spans="1:1" hidden="1" x14ac:dyDescent="0.25">
      <c r="A49" s="5"/>
    </row>
    <row r="50" spans="1:1" hidden="1" x14ac:dyDescent="0.25">
      <c r="A50" s="5"/>
    </row>
  </sheetData>
  <sheetProtection algorithmName="SHA-512" hashValue="Chl+w4fpIVj28nnXO0bvcVEPjZPTIHPRXa9ndjv34kl8Bu/4qd9tMKfXCENNhiEElZTfJYD3K1IMXLzK60GZtg==" saltValue="GcRKj1H+CeuVQzFrmGAAOQ==" spinCount="100000" sheet="1" objects="1" scenarios="1" selectLockedCells="1"/>
  <mergeCells count="101">
    <mergeCell ref="B21:C21"/>
    <mergeCell ref="B32:C32"/>
    <mergeCell ref="B43:C43"/>
    <mergeCell ref="F32:H32"/>
    <mergeCell ref="F43:H43"/>
    <mergeCell ref="D42:E42"/>
    <mergeCell ref="D30:E30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F21:H21"/>
    <mergeCell ref="D23:E23"/>
    <mergeCell ref="D24:E24"/>
    <mergeCell ref="B33:B42"/>
    <mergeCell ref="D16:E16"/>
    <mergeCell ref="D17:E17"/>
    <mergeCell ref="D18:E18"/>
    <mergeCell ref="D19:E19"/>
    <mergeCell ref="D10:E10"/>
    <mergeCell ref="D20:E20"/>
    <mergeCell ref="Q3:R3"/>
    <mergeCell ref="Q4:R4"/>
    <mergeCell ref="D9:E9"/>
    <mergeCell ref="L43:S43"/>
    <mergeCell ref="P8:S8"/>
    <mergeCell ref="M33:M42"/>
    <mergeCell ref="O33:O42"/>
    <mergeCell ref="H1:L6"/>
    <mergeCell ref="I42:J42"/>
    <mergeCell ref="I31:J31"/>
    <mergeCell ref="I33:J33"/>
    <mergeCell ref="I34:J34"/>
    <mergeCell ref="I35:J35"/>
    <mergeCell ref="I36:J36"/>
    <mergeCell ref="I37:J37"/>
    <mergeCell ref="I10:J10"/>
    <mergeCell ref="I25:J25"/>
    <mergeCell ref="I26:J26"/>
    <mergeCell ref="I27:J27"/>
    <mergeCell ref="I28:J28"/>
    <mergeCell ref="I29:J29"/>
    <mergeCell ref="I30:J30"/>
    <mergeCell ref="I15:J15"/>
    <mergeCell ref="L22:L31"/>
    <mergeCell ref="N22:N31"/>
    <mergeCell ref="I40:J40"/>
    <mergeCell ref="I41:J41"/>
    <mergeCell ref="L33:L42"/>
    <mergeCell ref="N33:N42"/>
    <mergeCell ref="L11:L20"/>
    <mergeCell ref="N11:N20"/>
    <mergeCell ref="D11:E11"/>
    <mergeCell ref="D12:E12"/>
    <mergeCell ref="D13:E13"/>
    <mergeCell ref="I38:J38"/>
    <mergeCell ref="I39:J39"/>
    <mergeCell ref="I22:J22"/>
    <mergeCell ref="I23:J23"/>
    <mergeCell ref="I24:J24"/>
    <mergeCell ref="I16:J16"/>
    <mergeCell ref="I17:J17"/>
    <mergeCell ref="I18:J18"/>
    <mergeCell ref="I19:J19"/>
    <mergeCell ref="I20:J20"/>
    <mergeCell ref="I13:J13"/>
    <mergeCell ref="I14:J14"/>
    <mergeCell ref="D22:E22"/>
    <mergeCell ref="L21:S21"/>
    <mergeCell ref="L32:S32"/>
    <mergeCell ref="D14:E14"/>
    <mergeCell ref="D15:E15"/>
    <mergeCell ref="C11:C20"/>
    <mergeCell ref="C22:C31"/>
    <mergeCell ref="C33:C42"/>
    <mergeCell ref="I11:J11"/>
    <mergeCell ref="B3:E4"/>
    <mergeCell ref="M11:M20"/>
    <mergeCell ref="O11:O20"/>
    <mergeCell ref="M22:M31"/>
    <mergeCell ref="O22:O31"/>
    <mergeCell ref="B9:C9"/>
    <mergeCell ref="A8:C8"/>
    <mergeCell ref="D8:H8"/>
    <mergeCell ref="I9:J9"/>
    <mergeCell ref="D31:E31"/>
    <mergeCell ref="D25:E25"/>
    <mergeCell ref="D26:E26"/>
    <mergeCell ref="D27:E27"/>
    <mergeCell ref="D28:E28"/>
    <mergeCell ref="D29:E29"/>
    <mergeCell ref="B5:E5"/>
    <mergeCell ref="B11:B20"/>
    <mergeCell ref="B22:B31"/>
    <mergeCell ref="A11:A43"/>
    <mergeCell ref="I12:J12"/>
  </mergeCells>
  <phoneticPr fontId="8" type="noConversion"/>
  <conditionalFormatting sqref="D11:D20">
    <cfRule type="cellIs" dxfId="25" priority="21" operator="greaterThan">
      <formula>23</formula>
    </cfRule>
  </conditionalFormatting>
  <conditionalFormatting sqref="D22:D31">
    <cfRule type="cellIs" dxfId="24" priority="18" operator="greaterThan">
      <formula>23</formula>
    </cfRule>
  </conditionalFormatting>
  <conditionalFormatting sqref="D33:D42">
    <cfRule type="cellIs" dxfId="23" priority="17" operator="greaterThan">
      <formula>23</formula>
    </cfRule>
  </conditionalFormatting>
  <conditionalFormatting sqref="F11:F20">
    <cfRule type="cellIs" priority="22" operator="notBetween">
      <formula>20</formula>
      <formula>23</formula>
    </cfRule>
    <cfRule type="cellIs" dxfId="22" priority="35" operator="greaterThanOrEqual">
      <formula>24</formula>
    </cfRule>
  </conditionalFormatting>
  <conditionalFormatting sqref="F22:F30">
    <cfRule type="cellIs" dxfId="21" priority="33" operator="greaterThanOrEqual">
      <formula>24</formula>
    </cfRule>
  </conditionalFormatting>
  <conditionalFormatting sqref="K11:K20">
    <cfRule type="cellIs" dxfId="20" priority="34" operator="equal">
      <formula>0</formula>
    </cfRule>
  </conditionalFormatting>
  <conditionalFormatting sqref="K22:K31">
    <cfRule type="cellIs" dxfId="19" priority="24" operator="equal">
      <formula>0</formula>
    </cfRule>
  </conditionalFormatting>
  <conditionalFormatting sqref="K33:K42">
    <cfRule type="cellIs" dxfId="18" priority="23" operator="equal">
      <formula>0</formula>
    </cfRule>
  </conditionalFormatting>
  <conditionalFormatting sqref="L11:L20">
    <cfRule type="cellIs" dxfId="17" priority="16" operator="lessThan">
      <formula>$M$11</formula>
    </cfRule>
    <cfRule type="cellIs" dxfId="16" priority="7" operator="greaterThan">
      <formula>$M$11</formula>
    </cfRule>
  </conditionalFormatting>
  <conditionalFormatting sqref="L22:L31">
    <cfRule type="cellIs" dxfId="15" priority="14" operator="lessThan">
      <formula>$M$22</formula>
    </cfRule>
    <cfRule type="cellIs" dxfId="14" priority="6" operator="greaterThan">
      <formula>$M$22</formula>
    </cfRule>
  </conditionalFormatting>
  <conditionalFormatting sqref="L33:L42">
    <cfRule type="cellIs" dxfId="13" priority="12" operator="lessThan">
      <formula>$M$33</formula>
    </cfRule>
    <cfRule type="cellIs" dxfId="12" priority="5" operator="greaterThan">
      <formula>$M$33</formula>
    </cfRule>
  </conditionalFormatting>
  <conditionalFormatting sqref="N11:N20">
    <cfRule type="cellIs" dxfId="11" priority="15" operator="lessThan">
      <formula>$O$11</formula>
    </cfRule>
    <cfRule type="cellIs" dxfId="10" priority="4" operator="greaterThan">
      <formula>$O$11</formula>
    </cfRule>
  </conditionalFormatting>
  <conditionalFormatting sqref="N22:N31">
    <cfRule type="cellIs" dxfId="9" priority="13" operator="lessThan">
      <formula>$O$22</formula>
    </cfRule>
    <cfRule type="cellIs" dxfId="8" priority="3" operator="greaterThan">
      <formula>$O$22</formula>
    </cfRule>
  </conditionalFormatting>
  <conditionalFormatting sqref="N33:N42">
    <cfRule type="cellIs" dxfId="7" priority="11" operator="lessThan">
      <formula>$O$33</formula>
    </cfRule>
    <cfRule type="cellIs" dxfId="6" priority="2" operator="greaterThan">
      <formula>$O$33</formula>
    </cfRule>
  </conditionalFormatting>
  <conditionalFormatting sqref="Q11:Q20">
    <cfRule type="cellIs" dxfId="5" priority="30" operator="greaterThanOrEqual">
      <formula>24</formula>
    </cfRule>
  </conditionalFormatting>
  <conditionalFormatting sqref="Q22:Q30">
    <cfRule type="cellIs" dxfId="4" priority="29" operator="greaterThanOrEqual">
      <formula>24</formula>
    </cfRule>
  </conditionalFormatting>
  <conditionalFormatting sqref="E21">
    <cfRule type="cellIs" dxfId="3" priority="10" operator="greaterThan">
      <formula>0.5</formula>
    </cfRule>
  </conditionalFormatting>
  <conditionalFormatting sqref="E32">
    <cfRule type="cellIs" dxfId="2" priority="9" operator="greaterThan">
      <formula>0.5</formula>
    </cfRule>
  </conditionalFormatting>
  <conditionalFormatting sqref="E43">
    <cfRule type="cellIs" dxfId="1" priority="8" operator="greaterThan">
      <formula>0.5</formula>
    </cfRule>
  </conditionalFormatting>
  <conditionalFormatting sqref="B5:E5">
    <cfRule type="containsText" dxfId="0" priority="1" operator="containsText" text="NO VALIDADA">
      <formula>NOT(ISERROR(SEARCH("NO VALIDADA",B5)))</formula>
    </cfRule>
  </conditionalFormatting>
  <dataValidations count="2">
    <dataValidation type="list" allowBlank="1" showInputMessage="1" showErrorMessage="1" sqref="D12:D20 D23:D31 D34:D42" xr:uid="{4E78810D-7FA1-4589-8268-466CD67B951A}">
      <formula1>$U$9:$U$16</formula1>
    </dataValidation>
    <dataValidation type="list" allowBlank="1" showInputMessage="1" showErrorMessage="1" sqref="D11 D22 D33" xr:uid="{1B63BAF2-1E98-48BC-A954-EFAD62A727B0}">
      <formula1>$U$9:$U$15</formula1>
    </dataValidation>
  </dataValidations>
  <pageMargins left="0.7" right="0.7" top="0.75" bottom="0.75" header="0.3" footer="0.3"/>
  <pageSetup orientation="portrait" horizontalDpi="0" verticalDpi="0" r:id="rId1"/>
  <ignoredErrors>
    <ignoredError sqref="K21 K32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C123-C1CA-4FC9-86F7-AED17BCF4E51}">
  <sheetPr>
    <tabColor theme="4" tint="0.39997558519241921"/>
  </sheetPr>
  <dimension ref="A1:D23"/>
  <sheetViews>
    <sheetView showGridLines="0" zoomScale="115" zoomScaleNormal="115" workbookViewId="0">
      <selection activeCell="F22" sqref="F22"/>
    </sheetView>
  </sheetViews>
  <sheetFormatPr baseColWidth="10" defaultRowHeight="14.4" x14ac:dyDescent="0.25"/>
  <cols>
    <col min="1" max="1" width="12.33203125" customWidth="1"/>
    <col min="2" max="2" width="21.6640625" bestFit="1" customWidth="1"/>
    <col min="3" max="4" width="18" bestFit="1" customWidth="1"/>
  </cols>
  <sheetData>
    <row r="1" spans="1:4" x14ac:dyDescent="0.25">
      <c r="A1" s="104" t="s">
        <v>15</v>
      </c>
      <c r="B1" s="104"/>
      <c r="C1" s="104"/>
      <c r="D1" s="104"/>
    </row>
    <row r="2" spans="1:4" x14ac:dyDescent="0.25">
      <c r="B2" s="105" t="s">
        <v>28</v>
      </c>
      <c r="C2" s="105"/>
    </row>
    <row r="3" spans="1:4" x14ac:dyDescent="0.25">
      <c r="A3" s="65" t="s">
        <v>4</v>
      </c>
      <c r="B3" s="67"/>
      <c r="C3" s="6" t="s">
        <v>1</v>
      </c>
      <c r="D3" s="9" t="s">
        <v>3</v>
      </c>
    </row>
    <row r="4" spans="1:4" ht="15.75" x14ac:dyDescent="0.25">
      <c r="A4" s="15" t="s">
        <v>6</v>
      </c>
      <c r="B4" s="13" t="s">
        <v>7</v>
      </c>
      <c r="C4" s="7" t="s">
        <v>2</v>
      </c>
      <c r="D4" s="10" t="s">
        <v>2</v>
      </c>
    </row>
    <row r="5" spans="1:4" ht="15.75" x14ac:dyDescent="0.25">
      <c r="A5" s="16" t="s">
        <v>8</v>
      </c>
      <c r="B5" s="14" t="s">
        <v>0</v>
      </c>
      <c r="C5" s="8" t="s">
        <v>9</v>
      </c>
      <c r="D5" s="11" t="s">
        <v>0</v>
      </c>
    </row>
    <row r="6" spans="1:4" x14ac:dyDescent="0.25">
      <c r="A6" s="106" t="s">
        <v>10</v>
      </c>
      <c r="B6" s="2">
        <v>100</v>
      </c>
      <c r="C6" s="12">
        <v>2.5</v>
      </c>
      <c r="D6" s="12">
        <v>2</v>
      </c>
    </row>
    <row r="7" spans="1:4" x14ac:dyDescent="0.25">
      <c r="A7" s="106"/>
      <c r="B7" s="2">
        <v>50</v>
      </c>
      <c r="C7" s="12">
        <v>5</v>
      </c>
      <c r="D7" s="12">
        <v>4</v>
      </c>
    </row>
    <row r="8" spans="1:4" x14ac:dyDescent="0.25">
      <c r="A8" s="106"/>
      <c r="B8" s="2">
        <v>10</v>
      </c>
      <c r="C8" s="12">
        <v>25</v>
      </c>
      <c r="D8" s="12">
        <v>20</v>
      </c>
    </row>
    <row r="9" spans="1:4" x14ac:dyDescent="0.25">
      <c r="A9" s="106" t="s">
        <v>11</v>
      </c>
      <c r="B9" s="2">
        <v>100</v>
      </c>
      <c r="C9" s="12">
        <v>2.5</v>
      </c>
      <c r="D9" s="12">
        <v>1.5</v>
      </c>
    </row>
    <row r="10" spans="1:4" x14ac:dyDescent="0.25">
      <c r="A10" s="106"/>
      <c r="B10" s="2">
        <v>50</v>
      </c>
      <c r="C10" s="12">
        <v>5</v>
      </c>
      <c r="D10" s="12">
        <v>3</v>
      </c>
    </row>
    <row r="11" spans="1:4" x14ac:dyDescent="0.25">
      <c r="A11" s="106"/>
      <c r="B11" s="2">
        <v>10</v>
      </c>
      <c r="C11" s="12">
        <v>25</v>
      </c>
      <c r="D11" s="12">
        <v>15</v>
      </c>
    </row>
    <row r="12" spans="1:4" x14ac:dyDescent="0.25">
      <c r="A12" s="106" t="s">
        <v>12</v>
      </c>
      <c r="B12" s="2">
        <v>100</v>
      </c>
      <c r="C12" s="12">
        <v>1.2</v>
      </c>
      <c r="D12" s="12">
        <v>0.8</v>
      </c>
    </row>
    <row r="13" spans="1:4" x14ac:dyDescent="0.25">
      <c r="A13" s="106"/>
      <c r="B13" s="2">
        <v>50</v>
      </c>
      <c r="C13" s="12">
        <v>2.4</v>
      </c>
      <c r="D13" s="12">
        <v>1.6</v>
      </c>
    </row>
    <row r="14" spans="1:4" x14ac:dyDescent="0.25">
      <c r="A14" s="106"/>
      <c r="B14" s="2">
        <v>10</v>
      </c>
      <c r="C14" s="12">
        <v>12</v>
      </c>
      <c r="D14" s="12">
        <v>8</v>
      </c>
    </row>
    <row r="15" spans="1:4" x14ac:dyDescent="0.25">
      <c r="A15" s="106" t="s">
        <v>13</v>
      </c>
      <c r="B15" s="2">
        <v>100</v>
      </c>
      <c r="C15" s="12">
        <v>1</v>
      </c>
      <c r="D15" s="12">
        <v>0.5</v>
      </c>
    </row>
    <row r="16" spans="1:4" x14ac:dyDescent="0.25">
      <c r="A16" s="106"/>
      <c r="B16" s="2">
        <v>50</v>
      </c>
      <c r="C16" s="12">
        <v>2</v>
      </c>
      <c r="D16" s="12">
        <v>1</v>
      </c>
    </row>
    <row r="17" spans="1:4" x14ac:dyDescent="0.25">
      <c r="A17" s="106"/>
      <c r="B17" s="2">
        <v>10</v>
      </c>
      <c r="C17" s="12">
        <v>10</v>
      </c>
      <c r="D17" s="12">
        <v>5</v>
      </c>
    </row>
    <row r="18" spans="1:4" x14ac:dyDescent="0.25">
      <c r="A18" s="106" t="s">
        <v>5</v>
      </c>
      <c r="B18" s="2">
        <v>100</v>
      </c>
      <c r="C18" s="12">
        <v>0.8</v>
      </c>
      <c r="D18" s="12">
        <v>0.3</v>
      </c>
    </row>
    <row r="19" spans="1:4" x14ac:dyDescent="0.25">
      <c r="A19" s="106"/>
      <c r="B19" s="2">
        <v>50</v>
      </c>
      <c r="C19" s="12">
        <v>1.6</v>
      </c>
      <c r="D19" s="12">
        <v>0.6</v>
      </c>
    </row>
    <row r="20" spans="1:4" x14ac:dyDescent="0.25">
      <c r="A20" s="106"/>
      <c r="B20" s="2">
        <v>10</v>
      </c>
      <c r="C20" s="12">
        <v>8</v>
      </c>
      <c r="D20" s="12">
        <v>6</v>
      </c>
    </row>
    <row r="21" spans="1:4" x14ac:dyDescent="0.25">
      <c r="A21" s="103" t="s">
        <v>14</v>
      </c>
      <c r="B21" s="2">
        <v>100</v>
      </c>
      <c r="C21" s="12">
        <v>0.6</v>
      </c>
      <c r="D21" s="12">
        <v>0.3</v>
      </c>
    </row>
    <row r="22" spans="1:4" x14ac:dyDescent="0.25">
      <c r="A22" s="103"/>
      <c r="B22" s="2">
        <v>50</v>
      </c>
      <c r="C22" s="12">
        <v>1.2</v>
      </c>
      <c r="D22" s="12">
        <v>0.6</v>
      </c>
    </row>
    <row r="23" spans="1:4" x14ac:dyDescent="0.25">
      <c r="A23" s="103"/>
      <c r="B23" s="2">
        <v>10</v>
      </c>
      <c r="C23" s="12">
        <v>6</v>
      </c>
      <c r="D23" s="12">
        <v>3</v>
      </c>
    </row>
  </sheetData>
  <mergeCells count="9">
    <mergeCell ref="A21:A23"/>
    <mergeCell ref="A1:D1"/>
    <mergeCell ref="B2:C2"/>
    <mergeCell ref="A3:B3"/>
    <mergeCell ref="A18:A20"/>
    <mergeCell ref="A6:A8"/>
    <mergeCell ref="A9:A11"/>
    <mergeCell ref="A12:A14"/>
    <mergeCell ref="A15:A1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193A-2097-4486-A15A-4B19A8AF8135}">
  <sheetPr>
    <tabColor rgb="FFFFC000"/>
  </sheetPr>
  <dimension ref="A1"/>
  <sheetViews>
    <sheetView zoomScale="55" zoomScaleNormal="55" workbookViewId="0">
      <selection activeCell="E21" sqref="E21:E22"/>
    </sheetView>
  </sheetViews>
  <sheetFormatPr baseColWidth="10" defaultRowHeight="14.4" x14ac:dyDescent="0.25"/>
  <cols>
    <col min="1" max="16384" width="11.5546875" style="48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A4D8-83D3-4CC8-8DE5-D117B62391FE}">
  <sheetPr>
    <tabColor theme="8" tint="-0.249977111117893"/>
  </sheetPr>
  <dimension ref="C4:F11"/>
  <sheetViews>
    <sheetView workbookViewId="0">
      <selection activeCell="C29" sqref="C29"/>
    </sheetView>
  </sheetViews>
  <sheetFormatPr baseColWidth="10" defaultRowHeight="14.4" x14ac:dyDescent="0.25"/>
  <cols>
    <col min="6" max="6" width="11.77734375" bestFit="1" customWidth="1"/>
  </cols>
  <sheetData>
    <row r="4" spans="3:6" ht="15.75" x14ac:dyDescent="0.25">
      <c r="C4" s="46" t="s">
        <v>38</v>
      </c>
      <c r="D4" s="46" t="s">
        <v>39</v>
      </c>
      <c r="E4" s="46" t="s">
        <v>31</v>
      </c>
      <c r="F4" s="46" t="s">
        <v>40</v>
      </c>
    </row>
    <row r="5" spans="3:6" x14ac:dyDescent="0.25">
      <c r="C5" s="12">
        <v>20</v>
      </c>
      <c r="D5" s="3">
        <v>998.29</v>
      </c>
      <c r="E5" s="45">
        <v>1.0027999999999999</v>
      </c>
      <c r="F5" s="47">
        <f>+D5*E5</f>
        <v>1001.0852119999998</v>
      </c>
    </row>
    <row r="6" spans="3:6" x14ac:dyDescent="0.25">
      <c r="C6" s="12">
        <v>20.5</v>
      </c>
      <c r="D6" s="3">
        <f>+(D5+D7)/2</f>
        <v>998.18499999999995</v>
      </c>
      <c r="E6" s="45">
        <v>1.0028999999999999</v>
      </c>
      <c r="F6" s="47">
        <f t="shared" ref="F6:F11" si="0">+D6*E6</f>
        <v>1001.0797364999999</v>
      </c>
    </row>
    <row r="7" spans="3:6" x14ac:dyDescent="0.25">
      <c r="C7" s="12">
        <v>21</v>
      </c>
      <c r="D7" s="3">
        <v>998.08</v>
      </c>
      <c r="E7" s="45">
        <v>1.0029999999999999</v>
      </c>
      <c r="F7" s="47">
        <f t="shared" si="0"/>
        <v>1001.0742399999999</v>
      </c>
    </row>
    <row r="8" spans="3:6" x14ac:dyDescent="0.25">
      <c r="C8" s="12">
        <v>21.5</v>
      </c>
      <c r="D8" s="3">
        <f>+(D7+D9)/2</f>
        <v>997.97</v>
      </c>
      <c r="E8" s="45">
        <v>1.0031000000000001</v>
      </c>
      <c r="F8" s="47">
        <f t="shared" si="0"/>
        <v>1001.0637070000001</v>
      </c>
    </row>
    <row r="9" spans="3:6" x14ac:dyDescent="0.25">
      <c r="C9" s="12">
        <v>22</v>
      </c>
      <c r="D9" s="3">
        <v>997.86</v>
      </c>
      <c r="E9" s="45">
        <v>1.0033000000000001</v>
      </c>
      <c r="F9" s="47">
        <f t="shared" si="0"/>
        <v>1001.1529380000001</v>
      </c>
    </row>
    <row r="10" spans="3:6" x14ac:dyDescent="0.25">
      <c r="C10" s="12">
        <v>22.5</v>
      </c>
      <c r="D10" s="3">
        <f>+(D9+D11)/2</f>
        <v>997.74</v>
      </c>
      <c r="E10" s="45">
        <v>1.0034000000000001</v>
      </c>
      <c r="F10" s="47">
        <f t="shared" si="0"/>
        <v>1001.1323160000001</v>
      </c>
    </row>
    <row r="11" spans="3:6" x14ac:dyDescent="0.25">
      <c r="C11" s="12">
        <v>23</v>
      </c>
      <c r="D11" s="3">
        <v>997.62</v>
      </c>
      <c r="E11" s="45">
        <v>1.0035000000000001</v>
      </c>
      <c r="F11" s="47">
        <f t="shared" si="0"/>
        <v>1001.1116700000001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de calibración</vt:lpstr>
      <vt:lpstr>Errores máximos permitidos</vt:lpstr>
      <vt:lpstr>Tabla densidad del agua-Temp</vt:lpstr>
      <vt:lpstr>Factor Z Temp-Pres atmosf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M. Reina</dc:creator>
  <cp:lastModifiedBy>Juan M. Reina</cp:lastModifiedBy>
  <dcterms:created xsi:type="dcterms:W3CDTF">2026-03-17T17:33:22Z</dcterms:created>
  <dcterms:modified xsi:type="dcterms:W3CDTF">2026-06-10T13:55:56Z</dcterms:modified>
</cp:coreProperties>
</file>